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600" windowHeight="11760" activeTab="2"/>
  </bookViews>
  <sheets>
    <sheet name="Règlement" sheetId="6" r:id="rId1"/>
    <sheet name="Poules" sheetId="4" r:id="rId2"/>
    <sheet name="Phase Finale" sheetId="5" r:id="rId3"/>
    <sheet name="Grille" sheetId="1" state="hidden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D22" i="6" l="1"/>
  <c r="D21" i="6"/>
  <c r="D19" i="6"/>
  <c r="F55" i="6" l="1"/>
  <c r="F52" i="6"/>
  <c r="F49" i="6"/>
  <c r="F46" i="6"/>
  <c r="G43" i="6"/>
  <c r="G42" i="6"/>
  <c r="F41" i="6"/>
  <c r="E33" i="6"/>
  <c r="E32" i="6"/>
  <c r="E29" i="6"/>
  <c r="E28" i="6"/>
  <c r="D26" i="6"/>
  <c r="D18" i="6"/>
  <c r="D17" i="6"/>
  <c r="H6" i="1" l="1"/>
  <c r="I6" i="1"/>
  <c r="H7" i="1"/>
  <c r="I7" i="1"/>
  <c r="H8" i="1"/>
  <c r="I8" i="1"/>
  <c r="I41" i="1" l="1"/>
  <c r="I40" i="1"/>
  <c r="H41" i="1"/>
  <c r="H40" i="1"/>
  <c r="H33" i="1"/>
  <c r="I33" i="1"/>
  <c r="I32" i="1"/>
  <c r="H32" i="1"/>
  <c r="H31" i="1"/>
  <c r="I31" i="1"/>
  <c r="I30" i="1"/>
  <c r="H30" i="1"/>
  <c r="L65" i="4"/>
  <c r="L64" i="4"/>
  <c r="K65" i="4"/>
  <c r="K64" i="4"/>
  <c r="J65" i="4"/>
  <c r="J64" i="4"/>
  <c r="L32" i="4"/>
  <c r="L31" i="4"/>
  <c r="K32" i="4"/>
  <c r="K31" i="4"/>
  <c r="J32" i="4"/>
  <c r="J31" i="4"/>
  <c r="L21" i="4"/>
  <c r="L20" i="4"/>
  <c r="K21" i="4"/>
  <c r="K20" i="4"/>
  <c r="J21" i="4"/>
  <c r="J20" i="4"/>
  <c r="H87" i="1" l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I39" i="1"/>
  <c r="H39" i="1"/>
  <c r="I38" i="1"/>
  <c r="H38" i="1"/>
  <c r="I37" i="1"/>
  <c r="H37" i="1"/>
  <c r="I36" i="1"/>
  <c r="H36" i="1"/>
  <c r="I35" i="1"/>
  <c r="H35" i="1"/>
  <c r="I34" i="1"/>
  <c r="H34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H5" i="1"/>
  <c r="H4" i="1"/>
  <c r="H3" i="1"/>
  <c r="H2" i="1"/>
  <c r="I77" i="5"/>
  <c r="I76" i="5"/>
  <c r="I75" i="5"/>
  <c r="I74" i="5"/>
  <c r="L73" i="5"/>
  <c r="I73" i="5"/>
  <c r="L72" i="5"/>
  <c r="I72" i="5"/>
  <c r="O71" i="5"/>
  <c r="L71" i="5"/>
  <c r="I71" i="5"/>
  <c r="O70" i="5"/>
  <c r="L70" i="5"/>
  <c r="I70" i="5"/>
  <c r="G60" i="5"/>
  <c r="J52" i="5"/>
  <c r="D48" i="5"/>
  <c r="G44" i="5"/>
  <c r="D40" i="5"/>
  <c r="M36" i="5"/>
  <c r="D32" i="5"/>
  <c r="G28" i="5"/>
  <c r="D24" i="5"/>
  <c r="J20" i="5"/>
  <c r="D16" i="5"/>
  <c r="G12" i="5"/>
  <c r="D8" i="5"/>
  <c r="P76" i="4"/>
  <c r="O76" i="4"/>
  <c r="N76" i="4"/>
  <c r="M76" i="4"/>
  <c r="L76" i="4"/>
  <c r="K76" i="4"/>
  <c r="J76" i="4"/>
  <c r="E76" i="4"/>
  <c r="D76" i="4"/>
  <c r="C76" i="4"/>
  <c r="B76" i="4"/>
  <c r="BH75" i="4"/>
  <c r="AV75" i="4"/>
  <c r="AU75" i="4"/>
  <c r="AT75" i="4"/>
  <c r="AP75" i="4"/>
  <c r="AO75" i="4"/>
  <c r="AH75" i="4"/>
  <c r="P75" i="4"/>
  <c r="O75" i="4"/>
  <c r="N75" i="4"/>
  <c r="M75" i="4"/>
  <c r="L75" i="4"/>
  <c r="K75" i="4"/>
  <c r="J75" i="4"/>
  <c r="E75" i="4"/>
  <c r="D75" i="4"/>
  <c r="C75" i="4"/>
  <c r="B75" i="4"/>
  <c r="BH74" i="4"/>
  <c r="AW74" i="4"/>
  <c r="AU74" i="4"/>
  <c r="AT74" i="4"/>
  <c r="AP74" i="4"/>
  <c r="AO74" i="4"/>
  <c r="AH74" i="4"/>
  <c r="P74" i="4"/>
  <c r="O74" i="4"/>
  <c r="N74" i="4"/>
  <c r="M74" i="4"/>
  <c r="L74" i="4"/>
  <c r="K74" i="4"/>
  <c r="J74" i="4"/>
  <c r="E74" i="4"/>
  <c r="D74" i="4"/>
  <c r="C74" i="4"/>
  <c r="B74" i="4"/>
  <c r="BH73" i="4"/>
  <c r="AW73" i="4"/>
  <c r="AV73" i="4"/>
  <c r="AT73" i="4"/>
  <c r="AP73" i="4"/>
  <c r="AO73" i="4"/>
  <c r="AH73" i="4"/>
  <c r="P73" i="4"/>
  <c r="O73" i="4"/>
  <c r="N73" i="4"/>
  <c r="M73" i="4"/>
  <c r="L73" i="4"/>
  <c r="K73" i="4"/>
  <c r="J73" i="4"/>
  <c r="E73" i="4"/>
  <c r="D73" i="4"/>
  <c r="C73" i="4"/>
  <c r="B73" i="4"/>
  <c r="BH72" i="4"/>
  <c r="AW72" i="4"/>
  <c r="AV72" i="4"/>
  <c r="AU72" i="4"/>
  <c r="AP72" i="4"/>
  <c r="AO72" i="4"/>
  <c r="AH72" i="4"/>
  <c r="P72" i="4"/>
  <c r="O72" i="4"/>
  <c r="N72" i="4"/>
  <c r="M72" i="4"/>
  <c r="L72" i="4"/>
  <c r="K72" i="4"/>
  <c r="J72" i="4"/>
  <c r="E72" i="4"/>
  <c r="D72" i="4"/>
  <c r="C72" i="4"/>
  <c r="B72" i="4"/>
  <c r="P71" i="4"/>
  <c r="O71" i="4"/>
  <c r="N71" i="4"/>
  <c r="M71" i="4"/>
  <c r="L71" i="4"/>
  <c r="K71" i="4"/>
  <c r="J71" i="4"/>
  <c r="E71" i="4"/>
  <c r="D71" i="4"/>
  <c r="C71" i="4"/>
  <c r="B71" i="4"/>
  <c r="P65" i="4"/>
  <c r="O65" i="4"/>
  <c r="N65" i="4"/>
  <c r="M65" i="4"/>
  <c r="E65" i="4"/>
  <c r="D65" i="4"/>
  <c r="C65" i="4"/>
  <c r="B65" i="4"/>
  <c r="BH64" i="4"/>
  <c r="AV64" i="4"/>
  <c r="AU64" i="4"/>
  <c r="AT64" i="4"/>
  <c r="AP64" i="4"/>
  <c r="AO64" i="4"/>
  <c r="AH64" i="4"/>
  <c r="P64" i="4"/>
  <c r="O64" i="4"/>
  <c r="N64" i="4"/>
  <c r="M64" i="4"/>
  <c r="E64" i="4"/>
  <c r="D64" i="4"/>
  <c r="C64" i="4"/>
  <c r="B64" i="4"/>
  <c r="BH63" i="4"/>
  <c r="AW63" i="4"/>
  <c r="AU63" i="4"/>
  <c r="AT63" i="4"/>
  <c r="AP63" i="4"/>
  <c r="AO63" i="4"/>
  <c r="AH63" i="4"/>
  <c r="P63" i="4"/>
  <c r="O63" i="4"/>
  <c r="N63" i="4"/>
  <c r="M63" i="4"/>
  <c r="L63" i="4"/>
  <c r="K63" i="4"/>
  <c r="J63" i="4"/>
  <c r="E63" i="4"/>
  <c r="D63" i="4"/>
  <c r="C63" i="4"/>
  <c r="B63" i="4"/>
  <c r="BH62" i="4"/>
  <c r="AW62" i="4"/>
  <c r="AV62" i="4"/>
  <c r="AT62" i="4"/>
  <c r="AP62" i="4"/>
  <c r="AO62" i="4"/>
  <c r="AH62" i="4"/>
  <c r="P62" i="4"/>
  <c r="O62" i="4"/>
  <c r="N62" i="4"/>
  <c r="M62" i="4"/>
  <c r="L62" i="4"/>
  <c r="K62" i="4"/>
  <c r="J62" i="4"/>
  <c r="E62" i="4"/>
  <c r="D62" i="4"/>
  <c r="C62" i="4"/>
  <c r="B62" i="4"/>
  <c r="BH61" i="4"/>
  <c r="AW61" i="4"/>
  <c r="AV61" i="4"/>
  <c r="AU61" i="4"/>
  <c r="AP61" i="4"/>
  <c r="AO61" i="4"/>
  <c r="AH61" i="4"/>
  <c r="P61" i="4"/>
  <c r="O61" i="4"/>
  <c r="N61" i="4"/>
  <c r="M61" i="4"/>
  <c r="L61" i="4"/>
  <c r="K61" i="4"/>
  <c r="J61" i="4"/>
  <c r="E61" i="4"/>
  <c r="D61" i="4"/>
  <c r="C61" i="4"/>
  <c r="B61" i="4"/>
  <c r="P60" i="4"/>
  <c r="O60" i="4"/>
  <c r="N60" i="4"/>
  <c r="M60" i="4"/>
  <c r="L60" i="4"/>
  <c r="K60" i="4"/>
  <c r="J60" i="4"/>
  <c r="E60" i="4"/>
  <c r="D60" i="4"/>
  <c r="C60" i="4"/>
  <c r="B60" i="4"/>
  <c r="P54" i="4"/>
  <c r="O54" i="4"/>
  <c r="N54" i="4"/>
  <c r="M54" i="4"/>
  <c r="L54" i="4"/>
  <c r="K54" i="4"/>
  <c r="J54" i="4"/>
  <c r="E54" i="4"/>
  <c r="D54" i="4"/>
  <c r="C54" i="4"/>
  <c r="B54" i="4"/>
  <c r="BH53" i="4"/>
  <c r="AV53" i="4"/>
  <c r="AU53" i="4"/>
  <c r="AT53" i="4"/>
  <c r="AP53" i="4"/>
  <c r="AO53" i="4"/>
  <c r="AH53" i="4"/>
  <c r="P53" i="4"/>
  <c r="O53" i="4"/>
  <c r="N53" i="4"/>
  <c r="M53" i="4"/>
  <c r="L53" i="4"/>
  <c r="K53" i="4"/>
  <c r="J53" i="4"/>
  <c r="E53" i="4"/>
  <c r="D53" i="4"/>
  <c r="C53" i="4"/>
  <c r="B53" i="4"/>
  <c r="BH52" i="4"/>
  <c r="AW52" i="4"/>
  <c r="AU52" i="4"/>
  <c r="AT52" i="4"/>
  <c r="AP52" i="4"/>
  <c r="AO52" i="4"/>
  <c r="AH52" i="4"/>
  <c r="P52" i="4"/>
  <c r="O52" i="4"/>
  <c r="N52" i="4"/>
  <c r="M52" i="4"/>
  <c r="L52" i="4"/>
  <c r="K52" i="4"/>
  <c r="J52" i="4"/>
  <c r="E52" i="4"/>
  <c r="D52" i="4"/>
  <c r="C52" i="4"/>
  <c r="B52" i="4"/>
  <c r="BH51" i="4"/>
  <c r="AW51" i="4"/>
  <c r="AV51" i="4"/>
  <c r="AT51" i="4"/>
  <c r="AP51" i="4"/>
  <c r="AO51" i="4"/>
  <c r="AH51" i="4"/>
  <c r="P51" i="4"/>
  <c r="O51" i="4"/>
  <c r="N51" i="4"/>
  <c r="M51" i="4"/>
  <c r="L51" i="4"/>
  <c r="K51" i="4"/>
  <c r="J51" i="4"/>
  <c r="E51" i="4"/>
  <c r="D51" i="4"/>
  <c r="C51" i="4"/>
  <c r="B51" i="4"/>
  <c r="BH50" i="4"/>
  <c r="AW50" i="4"/>
  <c r="AV50" i="4"/>
  <c r="AU50" i="4"/>
  <c r="AP50" i="4"/>
  <c r="AO50" i="4"/>
  <c r="AH50" i="4"/>
  <c r="P50" i="4"/>
  <c r="O50" i="4"/>
  <c r="N50" i="4"/>
  <c r="M50" i="4"/>
  <c r="L50" i="4"/>
  <c r="K50" i="4"/>
  <c r="J50" i="4"/>
  <c r="E50" i="4"/>
  <c r="D50" i="4"/>
  <c r="C50" i="4"/>
  <c r="B50" i="4"/>
  <c r="P49" i="4"/>
  <c r="O49" i="4"/>
  <c r="N49" i="4"/>
  <c r="M49" i="4"/>
  <c r="L49" i="4"/>
  <c r="K49" i="4"/>
  <c r="J49" i="4"/>
  <c r="E49" i="4"/>
  <c r="D49" i="4"/>
  <c r="C49" i="4"/>
  <c r="B49" i="4"/>
  <c r="P43" i="4"/>
  <c r="O43" i="4"/>
  <c r="N43" i="4"/>
  <c r="M43" i="4"/>
  <c r="L43" i="4"/>
  <c r="K43" i="4"/>
  <c r="J43" i="4"/>
  <c r="E43" i="4"/>
  <c r="D43" i="4"/>
  <c r="C43" i="4"/>
  <c r="B43" i="4"/>
  <c r="BH42" i="4"/>
  <c r="AV42" i="4"/>
  <c r="AU42" i="4"/>
  <c r="AT42" i="4"/>
  <c r="AP42" i="4"/>
  <c r="AO42" i="4"/>
  <c r="AH42" i="4"/>
  <c r="P42" i="4"/>
  <c r="O42" i="4"/>
  <c r="N42" i="4"/>
  <c r="M42" i="4"/>
  <c r="L42" i="4"/>
  <c r="K42" i="4"/>
  <c r="J42" i="4"/>
  <c r="E42" i="4"/>
  <c r="D42" i="4"/>
  <c r="C42" i="4"/>
  <c r="B42" i="4"/>
  <c r="BH41" i="4"/>
  <c r="AW41" i="4"/>
  <c r="AU41" i="4"/>
  <c r="AT41" i="4"/>
  <c r="AP41" i="4"/>
  <c r="AO41" i="4"/>
  <c r="AH41" i="4"/>
  <c r="P41" i="4"/>
  <c r="O41" i="4"/>
  <c r="N41" i="4"/>
  <c r="M41" i="4"/>
  <c r="L41" i="4"/>
  <c r="K41" i="4"/>
  <c r="J41" i="4"/>
  <c r="E41" i="4"/>
  <c r="D41" i="4"/>
  <c r="C41" i="4"/>
  <c r="B41" i="4"/>
  <c r="BH40" i="4"/>
  <c r="AW40" i="4"/>
  <c r="AV40" i="4"/>
  <c r="AT40" i="4"/>
  <c r="AP40" i="4"/>
  <c r="AO40" i="4"/>
  <c r="AH40" i="4"/>
  <c r="P40" i="4"/>
  <c r="O40" i="4"/>
  <c r="N40" i="4"/>
  <c r="M40" i="4"/>
  <c r="L40" i="4"/>
  <c r="K40" i="4"/>
  <c r="J40" i="4"/>
  <c r="E40" i="4"/>
  <c r="D40" i="4"/>
  <c r="C40" i="4"/>
  <c r="B40" i="4"/>
  <c r="BH39" i="4"/>
  <c r="AW39" i="4"/>
  <c r="AV39" i="4"/>
  <c r="AU39" i="4"/>
  <c r="AP39" i="4"/>
  <c r="AO39" i="4"/>
  <c r="AH39" i="4"/>
  <c r="P39" i="4"/>
  <c r="O39" i="4"/>
  <c r="N39" i="4"/>
  <c r="M39" i="4"/>
  <c r="L39" i="4"/>
  <c r="K39" i="4"/>
  <c r="J39" i="4"/>
  <c r="E39" i="4"/>
  <c r="D39" i="4"/>
  <c r="C39" i="4"/>
  <c r="B39" i="4"/>
  <c r="P38" i="4"/>
  <c r="O38" i="4"/>
  <c r="N38" i="4"/>
  <c r="M38" i="4"/>
  <c r="L38" i="4"/>
  <c r="K38" i="4"/>
  <c r="J38" i="4"/>
  <c r="E38" i="4"/>
  <c r="D38" i="4"/>
  <c r="C38" i="4"/>
  <c r="B38" i="4"/>
  <c r="P32" i="4"/>
  <c r="O32" i="4"/>
  <c r="N32" i="4"/>
  <c r="M32" i="4"/>
  <c r="E32" i="4"/>
  <c r="D32" i="4"/>
  <c r="C32" i="4"/>
  <c r="B32" i="4"/>
  <c r="BH31" i="4"/>
  <c r="AV31" i="4"/>
  <c r="AU31" i="4"/>
  <c r="AT31" i="4"/>
  <c r="AP31" i="4"/>
  <c r="AO31" i="4"/>
  <c r="AH31" i="4"/>
  <c r="P31" i="4"/>
  <c r="O31" i="4"/>
  <c r="N31" i="4"/>
  <c r="M31" i="4"/>
  <c r="E31" i="4"/>
  <c r="D31" i="4"/>
  <c r="C31" i="4"/>
  <c r="B31" i="4"/>
  <c r="BH30" i="4"/>
  <c r="AW30" i="4"/>
  <c r="AU30" i="4"/>
  <c r="AT30" i="4"/>
  <c r="AP30" i="4"/>
  <c r="AO30" i="4"/>
  <c r="AH30" i="4"/>
  <c r="P30" i="4"/>
  <c r="O30" i="4"/>
  <c r="N30" i="4"/>
  <c r="M30" i="4"/>
  <c r="L30" i="4"/>
  <c r="K30" i="4"/>
  <c r="J30" i="4"/>
  <c r="E30" i="4"/>
  <c r="D30" i="4"/>
  <c r="C30" i="4"/>
  <c r="B30" i="4"/>
  <c r="BH29" i="4"/>
  <c r="AW29" i="4"/>
  <c r="AV29" i="4"/>
  <c r="AT29" i="4"/>
  <c r="AP29" i="4"/>
  <c r="AO29" i="4"/>
  <c r="AH29" i="4"/>
  <c r="P29" i="4"/>
  <c r="O29" i="4"/>
  <c r="N29" i="4"/>
  <c r="M29" i="4"/>
  <c r="L29" i="4"/>
  <c r="K29" i="4"/>
  <c r="J29" i="4"/>
  <c r="E29" i="4"/>
  <c r="D29" i="4"/>
  <c r="C29" i="4"/>
  <c r="B29" i="4"/>
  <c r="BH28" i="4"/>
  <c r="AW28" i="4"/>
  <c r="AV28" i="4"/>
  <c r="AU28" i="4"/>
  <c r="AP28" i="4"/>
  <c r="AO28" i="4"/>
  <c r="AH28" i="4"/>
  <c r="P28" i="4"/>
  <c r="O28" i="4"/>
  <c r="N28" i="4"/>
  <c r="M28" i="4"/>
  <c r="L28" i="4"/>
  <c r="K28" i="4"/>
  <c r="J28" i="4"/>
  <c r="E28" i="4"/>
  <c r="D28" i="4"/>
  <c r="C28" i="4"/>
  <c r="B28" i="4"/>
  <c r="P27" i="4"/>
  <c r="O27" i="4"/>
  <c r="N27" i="4"/>
  <c r="M27" i="4"/>
  <c r="L27" i="4"/>
  <c r="K27" i="4"/>
  <c r="J27" i="4"/>
  <c r="E27" i="4"/>
  <c r="D27" i="4"/>
  <c r="C27" i="4"/>
  <c r="B27" i="4"/>
  <c r="P21" i="4"/>
  <c r="O21" i="4"/>
  <c r="N21" i="4"/>
  <c r="M21" i="4"/>
  <c r="E21" i="4"/>
  <c r="D21" i="4"/>
  <c r="C21" i="4"/>
  <c r="B21" i="4"/>
  <c r="BH20" i="4"/>
  <c r="AV20" i="4"/>
  <c r="AU20" i="4"/>
  <c r="AT20" i="4"/>
  <c r="AP20" i="4"/>
  <c r="AO20" i="4"/>
  <c r="AH20" i="4"/>
  <c r="P20" i="4"/>
  <c r="O20" i="4"/>
  <c r="N20" i="4"/>
  <c r="M20" i="4"/>
  <c r="E20" i="4"/>
  <c r="D20" i="4"/>
  <c r="C20" i="4"/>
  <c r="B20" i="4"/>
  <c r="BH19" i="4"/>
  <c r="AW19" i="4"/>
  <c r="AU19" i="4"/>
  <c r="AT19" i="4"/>
  <c r="AP19" i="4"/>
  <c r="AO19" i="4"/>
  <c r="AH19" i="4"/>
  <c r="P19" i="4"/>
  <c r="O19" i="4"/>
  <c r="N19" i="4"/>
  <c r="M19" i="4"/>
  <c r="L19" i="4"/>
  <c r="K19" i="4"/>
  <c r="J19" i="4"/>
  <c r="E19" i="4"/>
  <c r="D19" i="4"/>
  <c r="C19" i="4"/>
  <c r="B19" i="4"/>
  <c r="BH18" i="4"/>
  <c r="AW18" i="4"/>
  <c r="AV18" i="4"/>
  <c r="AT18" i="4"/>
  <c r="AP18" i="4"/>
  <c r="AO18" i="4"/>
  <c r="AH18" i="4"/>
  <c r="P18" i="4"/>
  <c r="O18" i="4"/>
  <c r="N18" i="4"/>
  <c r="M18" i="4"/>
  <c r="L18" i="4"/>
  <c r="K18" i="4"/>
  <c r="J18" i="4"/>
  <c r="E18" i="4"/>
  <c r="D18" i="4"/>
  <c r="C18" i="4"/>
  <c r="B18" i="4"/>
  <c r="BH17" i="4"/>
  <c r="AW17" i="4"/>
  <c r="AV17" i="4"/>
  <c r="AU17" i="4"/>
  <c r="AP17" i="4"/>
  <c r="AO17" i="4"/>
  <c r="AH17" i="4"/>
  <c r="P17" i="4"/>
  <c r="O17" i="4"/>
  <c r="N17" i="4"/>
  <c r="M17" i="4"/>
  <c r="L17" i="4"/>
  <c r="K17" i="4"/>
  <c r="J17" i="4"/>
  <c r="E17" i="4"/>
  <c r="D17" i="4"/>
  <c r="C17" i="4"/>
  <c r="B17" i="4"/>
  <c r="P16" i="4"/>
  <c r="O16" i="4"/>
  <c r="N16" i="4"/>
  <c r="M16" i="4"/>
  <c r="L16" i="4"/>
  <c r="K16" i="4"/>
  <c r="J16" i="4"/>
  <c r="E16" i="4"/>
  <c r="D16" i="4"/>
  <c r="C16" i="4"/>
  <c r="B16" i="4"/>
  <c r="P71" i="5" l="1"/>
  <c r="J71" i="5"/>
  <c r="AL50" i="4"/>
  <c r="M71" i="5"/>
  <c r="J77" i="5"/>
  <c r="J75" i="5"/>
  <c r="AN74" i="4"/>
  <c r="AM51" i="4"/>
  <c r="AJ39" i="4"/>
  <c r="AN29" i="4"/>
  <c r="AM30" i="4"/>
  <c r="AQ28" i="4"/>
  <c r="AN39" i="4"/>
  <c r="AJ41" i="4"/>
  <c r="AL42" i="4"/>
  <c r="AN50" i="4"/>
  <c r="AM62" i="4"/>
  <c r="AJ72" i="4"/>
  <c r="AQ75" i="4"/>
  <c r="AM75" i="4"/>
  <c r="AL73" i="4"/>
  <c r="AN73" i="4"/>
  <c r="AM73" i="4"/>
  <c r="AM72" i="4"/>
  <c r="AJ75" i="4"/>
  <c r="AL74" i="4"/>
  <c r="AL72" i="4"/>
  <c r="AL75" i="4"/>
  <c r="AK75" i="4" s="1"/>
  <c r="AJ74" i="4"/>
  <c r="AQ74" i="4"/>
  <c r="AN75" i="4"/>
  <c r="AN72" i="4"/>
  <c r="AJ73" i="4"/>
  <c r="AL62" i="4"/>
  <c r="AN61" i="4"/>
  <c r="AM64" i="4"/>
  <c r="AJ63" i="4"/>
  <c r="AL64" i="4"/>
  <c r="AN62" i="4"/>
  <c r="AJ61" i="4"/>
  <c r="AN64" i="4"/>
  <c r="AQ62" i="4"/>
  <c r="AQ64" i="4"/>
  <c r="AM61" i="4"/>
  <c r="AN63" i="4"/>
  <c r="AL63" i="4"/>
  <c r="AQ61" i="4"/>
  <c r="AJ64" i="4"/>
  <c r="AJ62" i="4"/>
  <c r="AL61" i="4"/>
  <c r="AM52" i="4"/>
  <c r="AN53" i="4"/>
  <c r="AL53" i="4"/>
  <c r="AL52" i="4"/>
  <c r="AQ50" i="4"/>
  <c r="AJ53" i="4"/>
  <c r="AN42" i="4"/>
  <c r="AM41" i="4"/>
  <c r="AQ42" i="4"/>
  <c r="AQ40" i="4"/>
  <c r="AQ39" i="4"/>
  <c r="AJ30" i="4"/>
  <c r="AL28" i="4"/>
  <c r="AM29" i="4"/>
  <c r="AJ28" i="4"/>
  <c r="AL29" i="4"/>
  <c r="AM31" i="4"/>
  <c r="AN28" i="4"/>
  <c r="AJ29" i="4"/>
  <c r="AL30" i="4"/>
  <c r="AJ31" i="4"/>
  <c r="AM28" i="4"/>
  <c r="AN30" i="4"/>
  <c r="AQ30" i="4"/>
  <c r="AQ31" i="4"/>
  <c r="AJ18" i="4"/>
  <c r="AM19" i="4"/>
  <c r="AL17" i="4"/>
  <c r="AQ17" i="4"/>
  <c r="AL19" i="4"/>
  <c r="AM17" i="4"/>
  <c r="AN19" i="4"/>
  <c r="AJ20" i="4"/>
  <c r="AM18" i="4"/>
  <c r="AN20" i="4"/>
  <c r="AL18" i="4"/>
  <c r="AM20" i="4"/>
  <c r="AJ17" i="4"/>
  <c r="AQ20" i="4"/>
  <c r="AN17" i="4"/>
  <c r="AJ19" i="4"/>
  <c r="AL20" i="4"/>
  <c r="AJ52" i="4"/>
  <c r="AQ73" i="4"/>
  <c r="M73" i="5"/>
  <c r="AQ18" i="4"/>
  <c r="AJ40" i="4"/>
  <c r="AM63" i="4"/>
  <c r="AQ63" i="4"/>
  <c r="AQ72" i="4"/>
  <c r="AN18" i="4"/>
  <c r="AQ19" i="4"/>
  <c r="AL39" i="4"/>
  <c r="AM40" i="4"/>
  <c r="AM74" i="4"/>
  <c r="J73" i="5"/>
  <c r="AN31" i="4"/>
  <c r="AL40" i="4"/>
  <c r="AL41" i="4"/>
  <c r="AM42" i="4"/>
  <c r="AJ50" i="4"/>
  <c r="AL51" i="4"/>
  <c r="AM53" i="4"/>
  <c r="AJ51" i="4"/>
  <c r="AL31" i="4"/>
  <c r="AQ29" i="4"/>
  <c r="AM39" i="4"/>
  <c r="AN40" i="4"/>
  <c r="AN41" i="4"/>
  <c r="AJ42" i="4"/>
  <c r="AQ41" i="4"/>
  <c r="AM50" i="4"/>
  <c r="AQ53" i="4"/>
  <c r="AN51" i="4"/>
  <c r="AN52" i="4"/>
  <c r="AQ52" i="4"/>
  <c r="AQ51" i="4"/>
  <c r="AK62" i="4" l="1"/>
  <c r="AK30" i="4"/>
  <c r="AK50" i="4"/>
  <c r="AK51" i="4"/>
  <c r="AK53" i="4"/>
  <c r="AK40" i="4"/>
  <c r="AK17" i="4"/>
  <c r="AK28" i="4"/>
  <c r="AK42" i="4"/>
  <c r="AK73" i="4"/>
  <c r="BG75" i="4" s="1"/>
  <c r="AK72" i="4"/>
  <c r="AK74" i="4"/>
  <c r="AK61" i="4"/>
  <c r="AK64" i="4"/>
  <c r="AK63" i="4"/>
  <c r="AK52" i="4"/>
  <c r="AK41" i="4"/>
  <c r="AK39" i="4"/>
  <c r="AK29" i="4"/>
  <c r="AK31" i="4"/>
  <c r="AK20" i="4"/>
  <c r="AK18" i="4"/>
  <c r="AK19" i="4"/>
  <c r="BG40" i="4" l="1"/>
  <c r="AS74" i="4"/>
  <c r="AR74" i="4" s="1"/>
  <c r="AS64" i="4"/>
  <c r="AR64" i="4" s="1"/>
  <c r="BG51" i="4"/>
  <c r="BG28" i="4"/>
  <c r="BG30" i="4"/>
  <c r="BG31" i="4"/>
  <c r="BG29" i="4"/>
  <c r="AS30" i="4"/>
  <c r="AR30" i="4" s="1"/>
  <c r="AS20" i="4"/>
  <c r="AR20" i="4" s="1"/>
  <c r="AS28" i="4"/>
  <c r="AR28" i="4" s="1"/>
  <c r="AS51" i="4"/>
  <c r="AR51" i="4" s="1"/>
  <c r="AS52" i="4"/>
  <c r="AR52" i="4" s="1"/>
  <c r="AS75" i="4"/>
  <c r="AR75" i="4" s="1"/>
  <c r="BG74" i="4"/>
  <c r="AS72" i="4"/>
  <c r="AR72" i="4" s="1"/>
  <c r="BG72" i="4"/>
  <c r="BG73" i="4"/>
  <c r="AS73" i="4"/>
  <c r="AR73" i="4" s="1"/>
  <c r="BG64" i="4"/>
  <c r="AS62" i="4"/>
  <c r="AR62" i="4" s="1"/>
  <c r="AS63" i="4"/>
  <c r="AR63" i="4" s="1"/>
  <c r="AS61" i="4"/>
  <c r="AR61" i="4" s="1"/>
  <c r="BG63" i="4"/>
  <c r="BG62" i="4"/>
  <c r="BG61" i="4"/>
  <c r="AS53" i="4"/>
  <c r="AR53" i="4" s="1"/>
  <c r="BG53" i="4"/>
  <c r="AS50" i="4"/>
  <c r="AR50" i="4" s="1"/>
  <c r="BG52" i="4"/>
  <c r="BG50" i="4"/>
  <c r="AS41" i="4"/>
  <c r="AR41" i="4" s="1"/>
  <c r="AS39" i="4"/>
  <c r="AR39" i="4" s="1"/>
  <c r="BG39" i="4"/>
  <c r="AS40" i="4"/>
  <c r="AR40" i="4" s="1"/>
  <c r="BG41" i="4"/>
  <c r="BG42" i="4"/>
  <c r="AS42" i="4"/>
  <c r="AR42" i="4" s="1"/>
  <c r="AS29" i="4"/>
  <c r="AR29" i="4" s="1"/>
  <c r="AS31" i="4"/>
  <c r="AR31" i="4" s="1"/>
  <c r="AS17" i="4"/>
  <c r="AR17" i="4" s="1"/>
  <c r="BG19" i="4"/>
  <c r="AS19" i="4"/>
  <c r="AR19" i="4" s="1"/>
  <c r="BG20" i="4"/>
  <c r="BG18" i="4"/>
  <c r="BG17" i="4"/>
  <c r="AS18" i="4"/>
  <c r="AR18" i="4" s="1"/>
  <c r="AZ31" i="4" l="1"/>
  <c r="BA29" i="4"/>
  <c r="BA30" i="4"/>
  <c r="BA31" i="4"/>
  <c r="AZ28" i="4"/>
  <c r="BF29" i="4"/>
  <c r="AZ29" i="4"/>
  <c r="AZ30" i="4"/>
  <c r="BF31" i="4"/>
  <c r="BF30" i="4"/>
  <c r="BA28" i="4"/>
  <c r="BF28" i="4"/>
  <c r="BA53" i="4"/>
  <c r="BA51" i="4"/>
  <c r="BA64" i="4"/>
  <c r="BF75" i="4"/>
  <c r="AZ74" i="4"/>
  <c r="AZ72" i="4"/>
  <c r="BA74" i="4"/>
  <c r="AZ75" i="4"/>
  <c r="BF74" i="4"/>
  <c r="BA73" i="4"/>
  <c r="AZ73" i="4"/>
  <c r="BF73" i="4"/>
  <c r="BA75" i="4"/>
  <c r="BA72" i="4"/>
  <c r="BF72" i="4"/>
  <c r="BF63" i="4"/>
  <c r="BA62" i="4"/>
  <c r="BF62" i="4"/>
  <c r="AZ61" i="4"/>
  <c r="BA61" i="4"/>
  <c r="BF64" i="4"/>
  <c r="BF61" i="4"/>
  <c r="BA63" i="4"/>
  <c r="AZ64" i="4"/>
  <c r="AZ63" i="4"/>
  <c r="AZ62" i="4"/>
  <c r="BA52" i="4"/>
  <c r="BF52" i="4"/>
  <c r="AZ52" i="4"/>
  <c r="BA50" i="4"/>
  <c r="BF50" i="4"/>
  <c r="BF53" i="4"/>
  <c r="AZ53" i="4"/>
  <c r="BD53" i="4" s="1"/>
  <c r="AZ51" i="4"/>
  <c r="BB51" i="4" s="1"/>
  <c r="AZ50" i="4"/>
  <c r="BF51" i="4"/>
  <c r="BF41" i="4"/>
  <c r="BF40" i="4"/>
  <c r="BF39" i="4"/>
  <c r="AZ40" i="4"/>
  <c r="BA41" i="4"/>
  <c r="AZ41" i="4"/>
  <c r="BF42" i="4"/>
  <c r="BA40" i="4"/>
  <c r="BA42" i="4"/>
  <c r="AZ39" i="4"/>
  <c r="BA39" i="4"/>
  <c r="AZ42" i="4"/>
  <c r="BA17" i="4"/>
  <c r="AZ20" i="4"/>
  <c r="BA19" i="4"/>
  <c r="AZ17" i="4"/>
  <c r="BF18" i="4"/>
  <c r="BF17" i="4"/>
  <c r="BF19" i="4"/>
  <c r="BA18" i="4"/>
  <c r="AZ18" i="4"/>
  <c r="AZ19" i="4"/>
  <c r="BA20" i="4"/>
  <c r="BF20" i="4"/>
  <c r="BB74" i="4" l="1"/>
  <c r="BD64" i="4"/>
  <c r="BE61" i="4"/>
  <c r="BC53" i="4"/>
  <c r="BE51" i="4"/>
  <c r="BE50" i="4"/>
  <c r="BC52" i="4"/>
  <c r="BB31" i="4"/>
  <c r="BD31" i="4"/>
  <c r="BC31" i="4"/>
  <c r="BE29" i="4"/>
  <c r="BE28" i="4"/>
  <c r="BB30" i="4"/>
  <c r="BC28" i="4"/>
  <c r="BC30" i="4"/>
  <c r="BE30" i="4"/>
  <c r="BD28" i="4"/>
  <c r="BD29" i="4"/>
  <c r="BB29" i="4"/>
  <c r="BD17" i="4"/>
  <c r="BD20" i="4"/>
  <c r="BC17" i="4"/>
  <c r="BD50" i="4"/>
  <c r="BB52" i="4"/>
  <c r="BD51" i="4"/>
  <c r="AY51" i="4" s="1"/>
  <c r="AX51" i="4" s="1"/>
  <c r="AI51" i="4" s="1"/>
  <c r="BB53" i="4"/>
  <c r="BE63" i="4"/>
  <c r="BB62" i="4"/>
  <c r="BC74" i="4"/>
  <c r="BC75" i="4"/>
  <c r="BE74" i="4"/>
  <c r="BD72" i="4"/>
  <c r="BD75" i="4"/>
  <c r="BB75" i="4"/>
  <c r="BE72" i="4"/>
  <c r="BD73" i="4"/>
  <c r="BC72" i="4"/>
  <c r="BB73" i="4"/>
  <c r="BE73" i="4"/>
  <c r="BC64" i="4"/>
  <c r="BB63" i="4"/>
  <c r="BD61" i="4"/>
  <c r="BD62" i="4"/>
  <c r="BE62" i="4"/>
  <c r="BC61" i="4"/>
  <c r="BC63" i="4"/>
  <c r="BB64" i="4"/>
  <c r="BC50" i="4"/>
  <c r="BE52" i="4"/>
  <c r="BC41" i="4"/>
  <c r="BC42" i="4"/>
  <c r="BB41" i="4"/>
  <c r="BE41" i="4"/>
  <c r="BD39" i="4"/>
  <c r="BE39" i="4"/>
  <c r="BE40" i="4"/>
  <c r="BB40" i="4"/>
  <c r="BD42" i="4"/>
  <c r="BB42" i="4"/>
  <c r="BD40" i="4"/>
  <c r="BC39" i="4"/>
  <c r="BB20" i="4"/>
  <c r="BE17" i="4"/>
  <c r="BC20" i="4"/>
  <c r="BE19" i="4"/>
  <c r="BC19" i="4"/>
  <c r="BE18" i="4"/>
  <c r="BB19" i="4"/>
  <c r="BB18" i="4"/>
  <c r="BD18" i="4"/>
  <c r="AY72" i="4" l="1"/>
  <c r="AY74" i="4"/>
  <c r="AY53" i="4"/>
  <c r="AY52" i="4"/>
  <c r="AX52" i="4" s="1"/>
  <c r="AI52" i="4" s="1"/>
  <c r="AY50" i="4"/>
  <c r="AX50" i="4" s="1"/>
  <c r="AI50" i="4" s="1"/>
  <c r="AY31" i="4"/>
  <c r="AY28" i="4"/>
  <c r="AX28" i="4" s="1"/>
  <c r="AI28" i="4" s="1"/>
  <c r="AY30" i="4"/>
  <c r="AX30" i="4" s="1"/>
  <c r="AI30" i="4" s="1"/>
  <c r="AY29" i="4"/>
  <c r="AX29" i="4" s="1"/>
  <c r="AI29" i="4" s="1"/>
  <c r="AY17" i="4"/>
  <c r="AX17" i="4" s="1"/>
  <c r="AI17" i="4" s="1"/>
  <c r="AY20" i="4"/>
  <c r="AY63" i="4"/>
  <c r="AX63" i="4" s="1"/>
  <c r="AI63" i="4" s="1"/>
  <c r="AY75" i="4"/>
  <c r="AY73" i="4"/>
  <c r="AX73" i="4" s="1"/>
  <c r="AI73" i="4" s="1"/>
  <c r="AY61" i="4"/>
  <c r="AY64" i="4"/>
  <c r="AX64" i="4" s="1"/>
  <c r="AI64" i="4" s="1"/>
  <c r="AY62" i="4"/>
  <c r="AX62" i="4" s="1"/>
  <c r="AI62" i="4" s="1"/>
  <c r="AY42" i="4"/>
  <c r="AX42" i="4" s="1"/>
  <c r="AI42" i="4" s="1"/>
  <c r="AY39" i="4"/>
  <c r="AY40" i="4"/>
  <c r="AX40" i="4" s="1"/>
  <c r="AI40" i="4" s="1"/>
  <c r="AY41" i="4"/>
  <c r="AX41" i="4" s="1"/>
  <c r="AI41" i="4" s="1"/>
  <c r="AY19" i="4"/>
  <c r="AX19" i="4" s="1"/>
  <c r="AI19" i="4" s="1"/>
  <c r="AY18" i="4"/>
  <c r="AX18" i="4" s="1"/>
  <c r="AI18" i="4" s="1"/>
  <c r="AX39" i="4" l="1"/>
  <c r="AI39" i="4" s="1"/>
  <c r="AG40" i="4" s="1"/>
  <c r="AX74" i="4"/>
  <c r="AI74" i="4" s="1"/>
  <c r="AX72" i="4"/>
  <c r="AI72" i="4" s="1"/>
  <c r="AX75" i="4"/>
  <c r="AI75" i="4" s="1"/>
  <c r="AX61" i="4"/>
  <c r="AI61" i="4" s="1"/>
  <c r="AG62" i="4" s="1"/>
  <c r="AX53" i="4"/>
  <c r="AI53" i="4" s="1"/>
  <c r="AG52" i="4" s="1"/>
  <c r="AX31" i="4"/>
  <c r="AI31" i="4" s="1"/>
  <c r="AG28" i="4" s="1"/>
  <c r="AX20" i="4"/>
  <c r="AI20" i="4" s="1"/>
  <c r="AG17" i="4" s="1"/>
  <c r="AG39" i="4" l="1"/>
  <c r="V39" i="4" s="1"/>
  <c r="AG41" i="4"/>
  <c r="AG42" i="4"/>
  <c r="AG74" i="4"/>
  <c r="AG75" i="4"/>
  <c r="AG72" i="4"/>
  <c r="Z72" i="4" s="1"/>
  <c r="AG73" i="4"/>
  <c r="AG63" i="4"/>
  <c r="AG64" i="4"/>
  <c r="AG61" i="4"/>
  <c r="Z61" i="4" s="1"/>
  <c r="X61" i="4"/>
  <c r="AG53" i="4"/>
  <c r="AG51" i="4"/>
  <c r="AG50" i="4"/>
  <c r="AB39" i="4"/>
  <c r="AG29" i="4"/>
  <c r="AC28" i="4" s="1"/>
  <c r="AG30" i="4"/>
  <c r="AG31" i="4"/>
  <c r="AA28" i="4"/>
  <c r="AB28" i="4"/>
  <c r="X28" i="4"/>
  <c r="Z28" i="4"/>
  <c r="Y28" i="4"/>
  <c r="AG20" i="4"/>
  <c r="AG19" i="4"/>
  <c r="AG18" i="4"/>
  <c r="Y39" i="4"/>
  <c r="V42" i="4"/>
  <c r="AA39" i="4"/>
  <c r="W40" i="4"/>
  <c r="U41" i="4"/>
  <c r="AH85" i="4" s="1"/>
  <c r="U40" i="4"/>
  <c r="X42" i="4"/>
  <c r="AC40" i="4"/>
  <c r="V40" i="4"/>
  <c r="U42" i="4"/>
  <c r="Z42" i="4"/>
  <c r="AA42" i="4"/>
  <c r="X40" i="4"/>
  <c r="AB42" i="4"/>
  <c r="V41" i="4"/>
  <c r="AK85" i="4" s="1"/>
  <c r="Y42" i="4"/>
  <c r="AA74" i="4" l="1"/>
  <c r="AO88" i="4" s="1"/>
  <c r="AI88" i="4" s="1"/>
  <c r="AC61" i="4"/>
  <c r="Y62" i="4"/>
  <c r="U61" i="4"/>
  <c r="W61" i="4"/>
  <c r="W42" i="4"/>
  <c r="X41" i="4"/>
  <c r="AL85" i="4" s="1"/>
  <c r="Z41" i="4"/>
  <c r="AN85" i="4" s="1"/>
  <c r="AA41" i="4"/>
  <c r="AO85" i="4" s="1"/>
  <c r="Y40" i="4"/>
  <c r="W41" i="4"/>
  <c r="AJ85" i="4" s="1"/>
  <c r="U39" i="4"/>
  <c r="AC39" i="4"/>
  <c r="Z39" i="4"/>
  <c r="X39" i="4"/>
  <c r="AB41" i="4"/>
  <c r="AP85" i="4" s="1"/>
  <c r="AC42" i="4"/>
  <c r="AC41" i="4"/>
  <c r="AQ85" i="4" s="1"/>
  <c r="AB40" i="4"/>
  <c r="AA40" i="4"/>
  <c r="Z40" i="4"/>
  <c r="Y41" i="4"/>
  <c r="AM85" i="4" s="1"/>
  <c r="W39" i="4"/>
  <c r="U29" i="4"/>
  <c r="W28" i="4"/>
  <c r="V28" i="4"/>
  <c r="U28" i="4"/>
  <c r="AB29" i="4"/>
  <c r="AA29" i="4"/>
  <c r="AA19" i="4"/>
  <c r="AO83" i="4" s="1"/>
  <c r="AA31" i="4"/>
  <c r="AB61" i="4"/>
  <c r="Z62" i="4"/>
  <c r="X62" i="4"/>
  <c r="V61" i="4"/>
  <c r="AC62" i="4"/>
  <c r="AA64" i="4"/>
  <c r="U75" i="4"/>
  <c r="V75" i="4"/>
  <c r="AB73" i="4"/>
  <c r="Z74" i="4"/>
  <c r="AN88" i="4" s="1"/>
  <c r="Y75" i="4"/>
  <c r="Z75" i="4"/>
  <c r="AB72" i="4"/>
  <c r="X74" i="4"/>
  <c r="AL88" i="4" s="1"/>
  <c r="Y73" i="4"/>
  <c r="V73" i="4"/>
  <c r="AC74" i="4"/>
  <c r="AQ88" i="4" s="1"/>
  <c r="W74" i="4"/>
  <c r="AJ88" i="4" s="1"/>
  <c r="AB74" i="4"/>
  <c r="AP88" i="4" s="1"/>
  <c r="U74" i="4"/>
  <c r="AM97" i="4" s="1"/>
  <c r="V72" i="4"/>
  <c r="U72" i="4"/>
  <c r="X72" i="4"/>
  <c r="AA73" i="4"/>
  <c r="AA75" i="4"/>
  <c r="AC73" i="4"/>
  <c r="X75" i="4"/>
  <c r="AC75" i="4"/>
  <c r="W73" i="4"/>
  <c r="Z73" i="4"/>
  <c r="Y72" i="4"/>
  <c r="AA72" i="4"/>
  <c r="U73" i="4"/>
  <c r="W75" i="4"/>
  <c r="AB75" i="4"/>
  <c r="X73" i="4"/>
  <c r="V74" i="4"/>
  <c r="AK88" i="4" s="1"/>
  <c r="Y74" i="4"/>
  <c r="AM88" i="4" s="1"/>
  <c r="AC72" i="4"/>
  <c r="W72" i="4"/>
  <c r="AB62" i="4"/>
  <c r="W62" i="4"/>
  <c r="Y61" i="4"/>
  <c r="AA61" i="4"/>
  <c r="U64" i="4"/>
  <c r="Y64" i="4"/>
  <c r="AC64" i="4"/>
  <c r="AA62" i="4"/>
  <c r="V62" i="4"/>
  <c r="U62" i="4"/>
  <c r="Z64" i="4"/>
  <c r="W64" i="4"/>
  <c r="AB64" i="4"/>
  <c r="X64" i="4"/>
  <c r="V64" i="4"/>
  <c r="X63" i="4"/>
  <c r="AL87" i="4" s="1"/>
  <c r="AC63" i="4"/>
  <c r="AQ87" i="4" s="1"/>
  <c r="AB63" i="4"/>
  <c r="AP87" i="4" s="1"/>
  <c r="AA63" i="4"/>
  <c r="AO87" i="4" s="1"/>
  <c r="V63" i="4"/>
  <c r="AK87" i="4" s="1"/>
  <c r="Z63" i="4"/>
  <c r="AN87" i="4" s="1"/>
  <c r="W63" i="4"/>
  <c r="AJ87" i="4" s="1"/>
  <c r="Y63" i="4"/>
  <c r="AM87" i="4" s="1"/>
  <c r="U63" i="4"/>
  <c r="AJ98" i="4" s="1"/>
  <c r="Y51" i="4"/>
  <c r="AA51" i="4"/>
  <c r="Z52" i="4"/>
  <c r="AN86" i="4" s="1"/>
  <c r="W52" i="4"/>
  <c r="AJ86" i="4" s="1"/>
  <c r="V52" i="4"/>
  <c r="AK86" i="4" s="1"/>
  <c r="AC50" i="4"/>
  <c r="AA50" i="4"/>
  <c r="Y50" i="4"/>
  <c r="X51" i="4"/>
  <c r="Z50" i="4"/>
  <c r="V50" i="4"/>
  <c r="W51" i="4"/>
  <c r="AB52" i="4"/>
  <c r="AP86" i="4" s="1"/>
  <c r="U50" i="4"/>
  <c r="AB50" i="4"/>
  <c r="AA52" i="4"/>
  <c r="AO86" i="4" s="1"/>
  <c r="AB53" i="4"/>
  <c r="W50" i="4"/>
  <c r="X50" i="4"/>
  <c r="Y53" i="4"/>
  <c r="U53" i="4"/>
  <c r="Z53" i="4"/>
  <c r="U51" i="4"/>
  <c r="U52" i="4"/>
  <c r="AJ96" i="4" s="1"/>
  <c r="AA53" i="4"/>
  <c r="Z51" i="4"/>
  <c r="AB51" i="4"/>
  <c r="W53" i="4"/>
  <c r="X52" i="4"/>
  <c r="AL86" i="4" s="1"/>
  <c r="V53" i="4"/>
  <c r="X53" i="4"/>
  <c r="AC51" i="4"/>
  <c r="V51" i="4"/>
  <c r="Y52" i="4"/>
  <c r="AM86" i="4" s="1"/>
  <c r="AC53" i="4"/>
  <c r="AC52" i="4"/>
  <c r="AQ86" i="4" s="1"/>
  <c r="W30" i="4"/>
  <c r="AJ84" i="4" s="1"/>
  <c r="W31" i="4"/>
  <c r="U30" i="4"/>
  <c r="AL97" i="4" s="1"/>
  <c r="Z29" i="4"/>
  <c r="Y29" i="4"/>
  <c r="AC29" i="4"/>
  <c r="Z30" i="4"/>
  <c r="AN84" i="4" s="1"/>
  <c r="W29" i="4"/>
  <c r="AA30" i="4"/>
  <c r="AO84" i="4" s="1"/>
  <c r="Y30" i="4"/>
  <c r="AM84" i="4" s="1"/>
  <c r="V30" i="4"/>
  <c r="AK84" i="4" s="1"/>
  <c r="V29" i="4"/>
  <c r="X29" i="4"/>
  <c r="AC31" i="4"/>
  <c r="U31" i="4"/>
  <c r="V31" i="4"/>
  <c r="AB30" i="4"/>
  <c r="AP84" i="4" s="1"/>
  <c r="X30" i="4"/>
  <c r="AL84" i="4" s="1"/>
  <c r="X31" i="4"/>
  <c r="AC30" i="4"/>
  <c r="AQ84" i="4" s="1"/>
  <c r="AB31" i="4"/>
  <c r="Y31" i="4"/>
  <c r="Z31" i="4"/>
  <c r="AB18" i="4"/>
  <c r="X20" i="4"/>
  <c r="AC20" i="4"/>
  <c r="W19" i="4"/>
  <c r="AJ83" i="4" s="1"/>
  <c r="Y17" i="4"/>
  <c r="U17" i="4"/>
  <c r="W18" i="4"/>
  <c r="V17" i="4"/>
  <c r="AC17" i="4"/>
  <c r="Z20" i="4"/>
  <c r="U20" i="4"/>
  <c r="X17" i="4"/>
  <c r="AA17" i="4"/>
  <c r="AB17" i="4"/>
  <c r="Z17" i="4"/>
  <c r="W17" i="4"/>
  <c r="X18" i="4"/>
  <c r="Z18" i="4"/>
  <c r="AC19" i="4"/>
  <c r="AQ83" i="4" s="1"/>
  <c r="Z19" i="4"/>
  <c r="AN83" i="4" s="1"/>
  <c r="W20" i="4"/>
  <c r="V19" i="4"/>
  <c r="AK83" i="4" s="1"/>
  <c r="AC18" i="4"/>
  <c r="AA18" i="4"/>
  <c r="AB20" i="4"/>
  <c r="AB19" i="4"/>
  <c r="AP83" i="4" s="1"/>
  <c r="Y20" i="4"/>
  <c r="Y19" i="4"/>
  <c r="AM83" i="4" s="1"/>
  <c r="V18" i="4"/>
  <c r="Y18" i="4"/>
  <c r="X19" i="4"/>
  <c r="AL83" i="4" s="1"/>
  <c r="U19" i="4"/>
  <c r="AK102" i="4" s="1"/>
  <c r="AA20" i="4"/>
  <c r="V20" i="4"/>
  <c r="U18" i="4"/>
  <c r="AJ94" i="4"/>
  <c r="AJ93" i="4"/>
  <c r="AJ99" i="4"/>
  <c r="AJ107" i="4"/>
  <c r="AJ101" i="4"/>
  <c r="AJ104" i="4"/>
  <c r="AJ103" i="4"/>
  <c r="AJ100" i="4"/>
  <c r="AJ95" i="4"/>
  <c r="AK105" i="4"/>
  <c r="C38" i="5"/>
  <c r="H65" i="1" s="1"/>
  <c r="C14" i="5" l="1"/>
  <c r="AI85" i="4"/>
  <c r="C10" i="5"/>
  <c r="H58" i="1" s="1"/>
  <c r="AL105" i="4"/>
  <c r="AH84" i="4"/>
  <c r="AL96" i="4"/>
  <c r="AL106" i="4"/>
  <c r="AL98" i="4"/>
  <c r="AL104" i="4"/>
  <c r="AI84" i="4"/>
  <c r="AL103" i="4"/>
  <c r="AM93" i="4"/>
  <c r="AL94" i="4"/>
  <c r="AL95" i="4"/>
  <c r="AM105" i="4"/>
  <c r="AM95" i="4"/>
  <c r="C66" i="5"/>
  <c r="F85" i="5" s="1"/>
  <c r="C30" i="5"/>
  <c r="AL101" i="4"/>
  <c r="AM100" i="4"/>
  <c r="AL107" i="4"/>
  <c r="AM98" i="4"/>
  <c r="AM106" i="4"/>
  <c r="AL102" i="4"/>
  <c r="AM104" i="4"/>
  <c r="AH88" i="4"/>
  <c r="AI87" i="4"/>
  <c r="C34" i="5"/>
  <c r="H64" i="1" s="1"/>
  <c r="AM107" i="4"/>
  <c r="AM96" i="4"/>
  <c r="AJ106" i="4"/>
  <c r="AJ105" i="4"/>
  <c r="C46" i="5"/>
  <c r="F80" i="5" s="1"/>
  <c r="AM99" i="4"/>
  <c r="AM102" i="4"/>
  <c r="AM101" i="4"/>
  <c r="AM94" i="4"/>
  <c r="AH87" i="4"/>
  <c r="AM103" i="4"/>
  <c r="F77" i="5"/>
  <c r="AJ102" i="4"/>
  <c r="AI86" i="4"/>
  <c r="AK100" i="4"/>
  <c r="AJ97" i="4"/>
  <c r="AK93" i="4"/>
  <c r="AK104" i="4"/>
  <c r="C50" i="5"/>
  <c r="AK107" i="4"/>
  <c r="AK103" i="4"/>
  <c r="AK106" i="4"/>
  <c r="AK99" i="4"/>
  <c r="AH86" i="4"/>
  <c r="C22" i="5"/>
  <c r="H61" i="1" s="1"/>
  <c r="C62" i="5"/>
  <c r="F84" i="5" s="1"/>
  <c r="AK97" i="4"/>
  <c r="C54" i="5"/>
  <c r="F82" i="5" s="1"/>
  <c r="C6" i="5"/>
  <c r="H57" i="1" s="1"/>
  <c r="AH83" i="4"/>
  <c r="AI83" i="4"/>
  <c r="AK101" i="4"/>
  <c r="AL100" i="4"/>
  <c r="AL93" i="4"/>
  <c r="AK95" i="4"/>
  <c r="AK96" i="4"/>
  <c r="AL99" i="4"/>
  <c r="AK94" i="4"/>
  <c r="AK98" i="4"/>
  <c r="F78" i="5"/>
  <c r="H67" i="1" l="1"/>
  <c r="F71" i="5"/>
  <c r="H63" i="1"/>
  <c r="F76" i="5"/>
  <c r="G77" i="5" s="1"/>
  <c r="H72" i="1"/>
  <c r="G85" i="5"/>
  <c r="AG85" i="4"/>
  <c r="F72" i="5"/>
  <c r="H59" i="1"/>
  <c r="H68" i="1"/>
  <c r="F81" i="5"/>
  <c r="G81" i="5" s="1"/>
  <c r="F74" i="5"/>
  <c r="H71" i="1"/>
  <c r="F70" i="5"/>
  <c r="G71" i="5" s="1"/>
  <c r="H69" i="1"/>
  <c r="AG83" i="4"/>
  <c r="AG86" i="4"/>
  <c r="AG87" i="4"/>
  <c r="AG88" i="4"/>
  <c r="AG84" i="4"/>
  <c r="AD85" i="4" l="1"/>
  <c r="Z88" i="4"/>
  <c r="AB88" i="4"/>
  <c r="Y88" i="4"/>
  <c r="U88" i="4"/>
  <c r="AD88" i="4"/>
  <c r="AA88" i="4"/>
  <c r="X88" i="4"/>
  <c r="AD87" i="4"/>
  <c r="U86" i="4"/>
  <c r="AD84" i="4"/>
  <c r="Z84" i="4"/>
  <c r="X85" i="4"/>
  <c r="U84" i="4"/>
  <c r="AB85" i="4"/>
  <c r="U85" i="4"/>
  <c r="AB86" i="4"/>
  <c r="U83" i="4"/>
  <c r="AA85" i="4"/>
  <c r="AC85" i="4" s="1"/>
  <c r="AD86" i="4"/>
  <c r="AD83" i="4"/>
  <c r="U87" i="4"/>
  <c r="Y85" i="4"/>
  <c r="AB84" i="4"/>
  <c r="Y86" i="4"/>
  <c r="Y83" i="4"/>
  <c r="Z83" i="4"/>
  <c r="X86" i="4"/>
  <c r="AA83" i="4"/>
  <c r="Z87" i="4"/>
  <c r="X87" i="4"/>
  <c r="X84" i="4"/>
  <c r="Y84" i="4"/>
  <c r="AB83" i="4"/>
  <c r="Z85" i="4"/>
  <c r="AA86" i="4"/>
  <c r="X83" i="4"/>
  <c r="AB87" i="4"/>
  <c r="Z86" i="4"/>
  <c r="AA87" i="4"/>
  <c r="AA84" i="4"/>
  <c r="Y87" i="4"/>
  <c r="AC88" i="4"/>
  <c r="V88" i="4" l="1"/>
  <c r="W88" i="4"/>
  <c r="V86" i="4"/>
  <c r="U91" i="4"/>
  <c r="Y91" i="4" s="1"/>
  <c r="C18" i="5" s="1"/>
  <c r="H60" i="1" s="1"/>
  <c r="W85" i="4"/>
  <c r="AC87" i="4"/>
  <c r="AC86" i="4"/>
  <c r="W84" i="4"/>
  <c r="V85" i="4"/>
  <c r="V87" i="4"/>
  <c r="AC84" i="4"/>
  <c r="W86" i="4"/>
  <c r="W87" i="4"/>
  <c r="W83" i="4"/>
  <c r="V84" i="4"/>
  <c r="AC83" i="4"/>
  <c r="V83" i="4"/>
  <c r="V91" i="4" l="1"/>
  <c r="C58" i="5" s="1"/>
  <c r="F83" i="5" s="1"/>
  <c r="G83" i="5" s="1"/>
  <c r="F73" i="5"/>
  <c r="G73" i="5" s="1"/>
  <c r="X91" i="4"/>
  <c r="C42" i="5" s="1"/>
  <c r="F79" i="5" s="1"/>
  <c r="G79" i="5" s="1"/>
  <c r="W91" i="4"/>
  <c r="C26" i="5" s="1"/>
  <c r="F75" i="5" s="1"/>
  <c r="G75" i="5" s="1"/>
  <c r="H70" i="1" l="1"/>
  <c r="H62" i="1"/>
  <c r="H66" i="1"/>
  <c r="Q70" i="5"/>
  <c r="F7" i="4" s="1"/>
  <c r="B5" i="1" s="1"/>
</calcChain>
</file>

<file path=xl/sharedStrings.xml><?xml version="1.0" encoding="utf-8"?>
<sst xmlns="http://schemas.openxmlformats.org/spreadsheetml/2006/main" count="488" uniqueCount="186">
  <si>
    <t>France</t>
  </si>
  <si>
    <t>Allemagne</t>
  </si>
  <si>
    <t>Angleterre</t>
  </si>
  <si>
    <t>Italie</t>
  </si>
  <si>
    <t>Portugal</t>
  </si>
  <si>
    <t>Espagne</t>
  </si>
  <si>
    <t>Q</t>
  </si>
  <si>
    <t>D</t>
  </si>
  <si>
    <t>F</t>
  </si>
  <si>
    <t>V</t>
  </si>
  <si>
    <t>Russie</t>
  </si>
  <si>
    <t>Croatie</t>
  </si>
  <si>
    <t>N</t>
  </si>
  <si>
    <t>Cotes</t>
  </si>
  <si>
    <t>G</t>
  </si>
  <si>
    <t>Q1</t>
  </si>
  <si>
    <t>Q2</t>
  </si>
  <si>
    <t>Q3</t>
  </si>
  <si>
    <t>Q4</t>
  </si>
  <si>
    <t>D1</t>
  </si>
  <si>
    <t>D2</t>
  </si>
  <si>
    <t>Demi Finaliste 1 (20PTS)</t>
  </si>
  <si>
    <t>Demi Finaliste 2 (20PTS)</t>
  </si>
  <si>
    <t>Demi Finaliste 3 (20PTS)</t>
  </si>
  <si>
    <t>Demi Finaliste 4 (20PTS)</t>
  </si>
  <si>
    <t>Finaliste 1 (35PTS)</t>
  </si>
  <si>
    <t>Finaliste 2 (35PTS)</t>
  </si>
  <si>
    <t>Vainqueur (50PTS)</t>
  </si>
  <si>
    <t>PARTICIPATION &amp; REPARTITION DES GAINS</t>
  </si>
  <si>
    <t xml:space="preserve">A l'issue du concours, les joueurs figurant en tête du classement se repartiront les gains selon le barême suivant : </t>
  </si>
  <si>
    <t>OBJET DU CONCOURS</t>
  </si>
  <si>
    <t>DESCRIPTION DES PHASES DE JEU</t>
  </si>
  <si>
    <t>- VAINQUEUR</t>
  </si>
  <si>
    <t>COMMUNICATION</t>
  </si>
  <si>
    <t>Les grilles de jeu valides sont également à envoyer à cette adresse</t>
  </si>
  <si>
    <t>GROUPE A</t>
  </si>
  <si>
    <t>PTS</t>
  </si>
  <si>
    <t>J</t>
  </si>
  <si>
    <t>P</t>
  </si>
  <si>
    <t>B+</t>
  </si>
  <si>
    <t>B-</t>
  </si>
  <si>
    <t>Diff</t>
  </si>
  <si>
    <t>Class</t>
  </si>
  <si>
    <t>PT/Class</t>
  </si>
  <si>
    <t>GROUPE B</t>
  </si>
  <si>
    <t>GROUPE C</t>
  </si>
  <si>
    <t>GROUPE D</t>
  </si>
  <si>
    <t>QUARTS DE FINALE</t>
  </si>
  <si>
    <t>DEMI-FINALES</t>
  </si>
  <si>
    <t>FINALE</t>
  </si>
  <si>
    <t>Bonus</t>
  </si>
  <si>
    <t>Egalité</t>
  </si>
  <si>
    <t>Egalite 1</t>
  </si>
  <si>
    <t>Egalite 2</t>
  </si>
  <si>
    <t>GROUPE E</t>
  </si>
  <si>
    <t>GROUPE F</t>
  </si>
  <si>
    <t>Suisse</t>
  </si>
  <si>
    <t>Belgique</t>
  </si>
  <si>
    <t>HUITIEMES DE FINALE</t>
  </si>
  <si>
    <t>H1</t>
  </si>
  <si>
    <t>H2</t>
  </si>
  <si>
    <t>H3</t>
  </si>
  <si>
    <t>H4</t>
  </si>
  <si>
    <t>H5</t>
  </si>
  <si>
    <t>H6</t>
  </si>
  <si>
    <t>H7</t>
  </si>
  <si>
    <t>H8</t>
  </si>
  <si>
    <t>H</t>
  </si>
  <si>
    <t>Le participant sélectionne les 8 équipes qu'il pense voir se qualifier en quarts de finale</t>
  </si>
  <si>
    <t>Le participant sélectionne les 4 équipes qu'il pense voir se qualifier en demi-finales</t>
  </si>
  <si>
    <t>Le participant sélectionne les 2 équipes qu'il pense voir se qualifier en finale</t>
  </si>
  <si>
    <t>COTES (1N2)</t>
  </si>
  <si>
    <t>COTES QUALIF 8ème</t>
  </si>
  <si>
    <t>Quart de Finaliste 1 (12PTS)</t>
  </si>
  <si>
    <t>Quart de Finaliste 2 (12PTS)</t>
  </si>
  <si>
    <t>Quart de Finaliste 3 (12PTS)</t>
  </si>
  <si>
    <t>Quart de Finaliste 4 (12PTS)</t>
  </si>
  <si>
    <t>Quart de Finaliste 5 (12PTS)</t>
  </si>
  <si>
    <t>Quart de Finaliste 6 (12PTS)</t>
  </si>
  <si>
    <t>Quart de Finaliste 7 (12PTS)</t>
  </si>
  <si>
    <t>Quart de Finaliste 8 (12PTS)</t>
  </si>
  <si>
    <t>8è de Finaliste 1 (5*Cote PTS)</t>
  </si>
  <si>
    <t>8è de Finaliste 2 (5*Cote PTS)</t>
  </si>
  <si>
    <t>8è de Finaliste 3 (5*Cote PTS)</t>
  </si>
  <si>
    <t>8è de Finaliste 4 (5*Cote PTS)</t>
  </si>
  <si>
    <t>8è de Finaliste 5 (5*Cote PTS)</t>
  </si>
  <si>
    <t>8è de Finaliste 6 (5*Cote PTS)</t>
  </si>
  <si>
    <t>8è de Finaliste 7 (5*Cote PTS)</t>
  </si>
  <si>
    <t>8è de Finaliste 8 (5*Cote PTS)</t>
  </si>
  <si>
    <t>8è de Finaliste 9 (5*Cote PTS)</t>
  </si>
  <si>
    <t>8è de Finaliste 10 (5*Cote PTS)</t>
  </si>
  <si>
    <t>8è de Finaliste 11 (5*Cote PTS)</t>
  </si>
  <si>
    <t>8è de Finaliste 12 (5*Cote PTS)</t>
  </si>
  <si>
    <t>8è de Finaliste 13 (5*Cote PTS)</t>
  </si>
  <si>
    <t>8è de Finaliste 14 (5*Cote PTS)</t>
  </si>
  <si>
    <t>8è de Finaliste 15 (5*Cote PTS)</t>
  </si>
  <si>
    <t>8è de Finaliste 16 (5*Cote PTS)</t>
  </si>
  <si>
    <t>E-mail</t>
  </si>
  <si>
    <t>Société / Equipe (Facultatif)</t>
  </si>
  <si>
    <t>Roumanie</t>
  </si>
  <si>
    <t>Albanie</t>
  </si>
  <si>
    <t>Pays de Galles</t>
  </si>
  <si>
    <t>Slovaquie</t>
  </si>
  <si>
    <t>Ukraine</t>
  </si>
  <si>
    <t>Pologne</t>
  </si>
  <si>
    <t>Irlande du Nord</t>
  </si>
  <si>
    <t>Rép. Tchèque</t>
  </si>
  <si>
    <t>Turquie</t>
  </si>
  <si>
    <t>Irlande</t>
  </si>
  <si>
    <t>Suède</t>
  </si>
  <si>
    <t>Islande</t>
  </si>
  <si>
    <t>Autriche</t>
  </si>
  <si>
    <t>Hongrie</t>
  </si>
  <si>
    <t>GA à 3</t>
  </si>
  <si>
    <t>CLASSEMENT DES 3èmes DE GROUPE</t>
  </si>
  <si>
    <t>WA</t>
  </si>
  <si>
    <t>WB</t>
  </si>
  <si>
    <t>WC</t>
  </si>
  <si>
    <t>WD</t>
  </si>
  <si>
    <t>1234</t>
  </si>
  <si>
    <t>1235</t>
  </si>
  <si>
    <t>1236</t>
  </si>
  <si>
    <t>1245</t>
  </si>
  <si>
    <t>1246</t>
  </si>
  <si>
    <t>1256</t>
  </si>
  <si>
    <t>1345</t>
  </si>
  <si>
    <t>1346</t>
  </si>
  <si>
    <t>1356</t>
  </si>
  <si>
    <t>1456</t>
  </si>
  <si>
    <t>2345</t>
  </si>
  <si>
    <t>2346</t>
  </si>
  <si>
    <t>2356</t>
  </si>
  <si>
    <t>2456</t>
  </si>
  <si>
    <t>3456</t>
  </si>
  <si>
    <t xml:space="preserve">Les participants devront valider plusieurs étapes - définies ci après - pour gagner un maximum de points. </t>
  </si>
  <si>
    <t xml:space="preserve">Le barême des points appliqué à chacun des 36 matchs de Poule est le suivant : </t>
  </si>
  <si>
    <t>Simulation avec le match FRANCE - ROUMANIE</t>
  </si>
  <si>
    <t>Dans l'exemple 1, la France s'impose 1-0.</t>
  </si>
  <si>
    <t>Tous les joueurs ayant pronostiqué une victoire de la Roumanie ou un match nul marquent 0 point.</t>
  </si>
  <si>
    <t>Dans l'exemple 2, la Roumanie s'impose 1-0.</t>
  </si>
  <si>
    <t>Tous les joueurs ayant pronostiqué une victoire de la France ou un match nul marquent 0 point.</t>
  </si>
  <si>
    <t>La saisie des résultats des 36 matchs de poule (étape 1) génère automatiquement la constitution des huitièmes de finale</t>
  </si>
  <si>
    <t>Le participant sélectionne l'équipe qu'il pense voir gagner l'Euro</t>
  </si>
  <si>
    <t>NE RIEN SAISIR DANS CET ONGLET !</t>
  </si>
  <si>
    <t>G.A 4</t>
  </si>
  <si>
    <t>Nom</t>
  </si>
  <si>
    <t>Prénom</t>
  </si>
  <si>
    <t>Le classement des participants sera mis à jour quotidiennement pendant la période de la compétition (du 10/06 au 10/07/2016).</t>
  </si>
  <si>
    <t>Poules</t>
  </si>
  <si>
    <t>CONCOURS "EURO 2016 HOUBLONNE"</t>
  </si>
  <si>
    <t>"Tout-pile"</t>
  </si>
  <si>
    <t>Bon prono</t>
  </si>
  <si>
    <t>Phase Finale</t>
  </si>
  <si>
    <t xml:space="preserve">Le concours "Pronostiques Euro 2016 houblonnés" est un jeu permettant à ses participants de pronostiquer les résultats du Championnat d'Europe des Nations UEFA 2016. </t>
  </si>
  <si>
    <t>Huitèmes</t>
  </si>
  <si>
    <t>Quarts</t>
  </si>
  <si>
    <t>Demi</t>
  </si>
  <si>
    <t>Finaliste</t>
  </si>
  <si>
    <t>Vainqueur</t>
  </si>
  <si>
    <r>
      <t>Etape 1</t>
    </r>
    <r>
      <rPr>
        <sz val="10"/>
        <color theme="0"/>
        <rFont val="Arial"/>
        <family val="2"/>
      </rPr>
      <t xml:space="preserve"> :</t>
    </r>
  </si>
  <si>
    <r>
      <t>Etape 2</t>
    </r>
    <r>
      <rPr>
        <sz val="10"/>
        <color theme="0"/>
        <rFont val="Arial"/>
        <family val="2"/>
      </rPr>
      <t xml:space="preserve"> :</t>
    </r>
  </si>
  <si>
    <t xml:space="preserve">La participation au concours est fixée à 2 bières spéciales par joueur inscrit. </t>
  </si>
  <si>
    <t xml:space="preserve">Les inscriptions commenceront le mardi 17 Mai 2016. </t>
  </si>
  <si>
    <t>Les joueurs ont jusqu'au mardi 7 Juin 2016 pour s'inscrire au concours (remise des pronostiques + 2 bières validées).</t>
  </si>
  <si>
    <t xml:space="preserve">Toute grille non validée le 7 Juin sera considérée comme nulle. </t>
  </si>
  <si>
    <t>50% pour le vainqueur, 30% pour le second, 20% pour le troisième</t>
  </si>
  <si>
    <t>Toutes les communications, réclamations, demandes d'information seront adressées à l'adresse E-mail  : bertrand_couvreur@hotmail.com</t>
  </si>
  <si>
    <t>Choisir la nation dans la liste déroulante</t>
  </si>
  <si>
    <t>Se remplit automatiquement</t>
  </si>
  <si>
    <t>VAINQUEUR</t>
  </si>
  <si>
    <t>Les participants devront pronostiquer le résultat des 36 matchs de Poule. (Onglet "Poules")</t>
  </si>
  <si>
    <t xml:space="preserve">Le concours est divisé en deux étapes. </t>
  </si>
  <si>
    <t xml:space="preserve">  - dans les autres cas, le joueur gagnera 0 point</t>
  </si>
  <si>
    <t>les participants devront pronostiquer le tableau final de la compétition. (Onglet "Phase Finale")</t>
  </si>
  <si>
    <t>!!! Date limite du pronostic : le 07/06/2016</t>
  </si>
  <si>
    <r>
      <t xml:space="preserve">- </t>
    </r>
    <r>
      <rPr>
        <u/>
        <sz val="10"/>
        <color theme="0"/>
        <rFont val="Arial"/>
        <family val="2"/>
      </rPr>
      <t xml:space="preserve">HUITIEMES DE FINALE </t>
    </r>
  </si>
  <si>
    <r>
      <t xml:space="preserve">- </t>
    </r>
    <r>
      <rPr>
        <u/>
        <sz val="10"/>
        <color theme="0"/>
        <rFont val="Arial"/>
        <family val="2"/>
      </rPr>
      <t xml:space="preserve">QUARTS DE FINALE </t>
    </r>
  </si>
  <si>
    <r>
      <t xml:space="preserve">- </t>
    </r>
    <r>
      <rPr>
        <u/>
        <sz val="10"/>
        <color theme="0"/>
        <rFont val="Arial"/>
        <family val="2"/>
      </rPr>
      <t>DEMI-FINALES</t>
    </r>
  </si>
  <si>
    <r>
      <t xml:space="preserve">- </t>
    </r>
    <r>
      <rPr>
        <u/>
        <sz val="10"/>
        <color theme="0"/>
        <rFont val="Arial"/>
        <family val="2"/>
      </rPr>
      <t>FINALE</t>
    </r>
  </si>
  <si>
    <r>
      <rPr>
        <u/>
        <sz val="10"/>
        <color theme="0"/>
        <rFont val="Arial"/>
        <family val="2"/>
      </rPr>
      <t>Exemples</t>
    </r>
    <r>
      <rPr>
        <sz val="10"/>
        <color theme="0"/>
        <rFont val="Arial"/>
        <family val="2"/>
      </rPr>
      <t xml:space="preserve"> : </t>
    </r>
  </si>
  <si>
    <t>Si 2 joueurs sont premier ex-aequo, ils se répartiront 80% (50 + 30) des bières à part égales</t>
  </si>
  <si>
    <t>Si 2 joueurs sont second ex-aequo, ils se répartiront les 50% (30 + 20) des bières restantes à parts égales</t>
  </si>
  <si>
    <t>Si 2 joueurs sont 3ème ex-aequo, ils se répartiront les 20% des bières restantes à parts égales</t>
  </si>
  <si>
    <t>Charlie</t>
  </si>
  <si>
    <t>Dupont</t>
  </si>
  <si>
    <t>chardupont@hotmail.com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</si>
</sst>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30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Arial"/>
      <family val="2"/>
    </font>
    <font>
      <b/>
      <sz val="12"/>
      <color indexed="13"/>
      <name val="Verdan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color theme="0"/>
      <name val="Arial"/>
      <family val="2"/>
    </font>
    <font>
      <b/>
      <sz val="12"/>
      <color theme="0"/>
      <name val="Verdana"/>
      <family val="2"/>
    </font>
    <font>
      <b/>
      <sz val="12"/>
      <color rgb="FF0070C0"/>
      <name val="Verdana"/>
      <family val="2"/>
    </font>
    <font>
      <sz val="12"/>
      <color theme="0"/>
      <name val="Verdana"/>
      <family val="2"/>
    </font>
    <font>
      <b/>
      <sz val="8"/>
      <color indexed="13"/>
      <name val="Verdana"/>
      <family val="2"/>
    </font>
    <font>
      <b/>
      <sz val="12"/>
      <color theme="0" tint="-4.9989318521683403E-2"/>
      <name val="Verdana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b/>
      <u/>
      <sz val="10"/>
      <color theme="0"/>
      <name val="Arial"/>
      <family val="2"/>
    </font>
    <font>
      <u/>
      <sz val="10"/>
      <color theme="0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b/>
      <sz val="12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FE53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">
        <color indexed="64"/>
      </right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94">
    <xf numFmtId="0" fontId="0" fillId="0" borderId="0" xfId="0"/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3" borderId="1" xfId="0" applyFont="1" applyFill="1" applyBorder="1" applyAlignment="1" applyProtection="1">
      <alignment horizontal="center"/>
      <protection hidden="1"/>
    </xf>
    <xf numFmtId="0" fontId="3" fillId="3" borderId="2" xfId="0" applyNumberFormat="1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NumberFormat="1" applyFont="1" applyFill="1" applyBorder="1" applyProtection="1"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horizontal="center"/>
      <protection hidden="1"/>
    </xf>
    <xf numFmtId="0" fontId="3" fillId="2" borderId="2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2" fillId="2" borderId="4" xfId="0" applyFont="1" applyFill="1" applyBorder="1" applyProtection="1">
      <protection hidden="1"/>
    </xf>
    <xf numFmtId="0" fontId="2" fillId="2" borderId="4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Protection="1">
      <protection hidden="1"/>
    </xf>
    <xf numFmtId="0" fontId="2" fillId="3" borderId="6" xfId="0" applyNumberFormat="1" applyFont="1" applyFill="1" applyBorder="1" applyProtection="1"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3" fillId="3" borderId="6" xfId="0" applyNumberFormat="1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4" fillId="2" borderId="10" xfId="0" applyFont="1" applyFill="1" applyBorder="1" applyAlignment="1" applyProtection="1">
      <alignment horizontal="left"/>
      <protection hidden="1"/>
    </xf>
    <xf numFmtId="0" fontId="3" fillId="2" borderId="9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0" fontId="4" fillId="2" borderId="1" xfId="0" applyFont="1" applyFill="1" applyBorder="1" applyAlignment="1" applyProtection="1">
      <alignment horizontal="left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2" fillId="4" borderId="3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4" fillId="2" borderId="5" xfId="0" applyFont="1" applyFill="1" applyBorder="1" applyAlignment="1" applyProtection="1">
      <alignment horizontal="left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3" fillId="2" borderId="13" xfId="0" applyFont="1" applyFill="1" applyBorder="1" applyAlignment="1" applyProtection="1">
      <alignment horizontal="center"/>
      <protection hidden="1"/>
    </xf>
    <xf numFmtId="0" fontId="4" fillId="2" borderId="14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8" xfId="0" applyNumberFormat="1" applyFont="1" applyFill="1" applyBorder="1" applyProtection="1">
      <protection hidden="1"/>
    </xf>
    <xf numFmtId="0" fontId="3" fillId="2" borderId="18" xfId="0" applyNumberFormat="1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Protection="1">
      <protection hidden="1"/>
    </xf>
    <xf numFmtId="0" fontId="2" fillId="3" borderId="20" xfId="0" applyNumberFormat="1" applyFont="1" applyFill="1" applyBorder="1" applyProtection="1"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3" fillId="3" borderId="20" xfId="0" applyNumberFormat="1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25" xfId="0" applyFont="1" applyFill="1" applyBorder="1" applyAlignment="1" applyProtection="1">
      <alignment horizontal="center"/>
      <protection hidden="1"/>
    </xf>
    <xf numFmtId="0" fontId="2" fillId="3" borderId="24" xfId="0" applyFont="1" applyFill="1" applyBorder="1" applyAlignment="1" applyProtection="1">
      <alignment horizontal="center"/>
      <protection hidden="1"/>
    </xf>
    <xf numFmtId="0" fontId="2" fillId="2" borderId="26" xfId="0" applyFont="1" applyFill="1" applyBorder="1" applyAlignment="1" applyProtection="1">
      <alignment horizontal="center"/>
      <protection hidden="1"/>
    </xf>
    <xf numFmtId="0" fontId="2" fillId="2" borderId="27" xfId="0" applyFont="1" applyFill="1" applyBorder="1" applyAlignment="1" applyProtection="1">
      <alignment horizontal="center"/>
      <protection hidden="1"/>
    </xf>
    <xf numFmtId="0" fontId="2" fillId="2" borderId="28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31" xfId="0" applyFont="1" applyFill="1" applyBorder="1" applyAlignment="1" applyProtection="1">
      <alignment horizontal="center"/>
      <protection hidden="1"/>
    </xf>
    <xf numFmtId="0" fontId="2" fillId="2" borderId="32" xfId="0" applyFont="1" applyFill="1" applyBorder="1" applyProtection="1">
      <protection hidden="1"/>
    </xf>
    <xf numFmtId="0" fontId="2" fillId="2" borderId="33" xfId="0" applyFont="1" applyFill="1" applyBorder="1" applyProtection="1"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4" fillId="2" borderId="34" xfId="0" applyFont="1" applyFill="1" applyBorder="1" applyAlignment="1" applyProtection="1">
      <alignment horizontal="left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2" fillId="4" borderId="35" xfId="0" applyFont="1" applyFill="1" applyBorder="1" applyAlignment="1" applyProtection="1">
      <alignment horizont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8" fillId="2" borderId="36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9" fillId="2" borderId="37" xfId="0" applyFont="1" applyFill="1" applyBorder="1" applyAlignment="1" applyProtection="1">
      <alignment horizontal="center"/>
      <protection hidden="1"/>
    </xf>
    <xf numFmtId="0" fontId="9" fillId="2" borderId="38" xfId="0" applyFont="1" applyFill="1" applyBorder="1" applyAlignment="1" applyProtection="1">
      <alignment horizontal="left"/>
      <protection hidden="1"/>
    </xf>
    <xf numFmtId="0" fontId="9" fillId="2" borderId="38" xfId="0" applyFont="1" applyFill="1" applyBorder="1" applyAlignment="1" applyProtection="1">
      <alignment horizontal="center"/>
      <protection hidden="1"/>
    </xf>
    <xf numFmtId="0" fontId="9" fillId="2" borderId="39" xfId="0" applyFont="1" applyFill="1" applyBorder="1" applyAlignment="1" applyProtection="1">
      <alignment horizontal="center"/>
      <protection hidden="1"/>
    </xf>
    <xf numFmtId="0" fontId="8" fillId="2" borderId="40" xfId="0" applyFont="1" applyFill="1" applyBorder="1" applyAlignment="1" applyProtection="1">
      <alignment horizontal="center"/>
      <protection hidden="1"/>
    </xf>
    <xf numFmtId="0" fontId="8" fillId="2" borderId="41" xfId="0" applyFont="1" applyFill="1" applyBorder="1" applyAlignment="1" applyProtection="1">
      <alignment horizontal="center"/>
      <protection hidden="1"/>
    </xf>
    <xf numFmtId="0" fontId="8" fillId="2" borderId="5" xfId="0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/>
      <protection hidden="1"/>
    </xf>
    <xf numFmtId="0" fontId="9" fillId="2" borderId="43" xfId="0" applyFont="1" applyFill="1" applyBorder="1" applyAlignment="1" applyProtection="1">
      <alignment horizontal="left"/>
      <protection hidden="1"/>
    </xf>
    <xf numFmtId="0" fontId="9" fillId="2" borderId="43" xfId="0" applyFont="1" applyFill="1" applyBorder="1" applyAlignment="1" applyProtection="1">
      <alignment horizontal="center"/>
      <protection hidden="1"/>
    </xf>
    <xf numFmtId="0" fontId="9" fillId="2" borderId="44" xfId="0" applyFont="1" applyFill="1" applyBorder="1" applyAlignment="1" applyProtection="1">
      <alignment horizontal="center"/>
      <protection hidden="1"/>
    </xf>
    <xf numFmtId="0" fontId="9" fillId="3" borderId="7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Alignment="1" applyProtection="1">
      <alignment horizontal="left"/>
      <protection hidden="1"/>
    </xf>
    <xf numFmtId="0" fontId="9" fillId="3" borderId="5" xfId="0" applyFont="1" applyFill="1" applyBorder="1" applyAlignment="1" applyProtection="1">
      <alignment horizontal="center"/>
      <protection hidden="1"/>
    </xf>
    <xf numFmtId="0" fontId="9" fillId="3" borderId="12" xfId="0" applyFont="1" applyFill="1" applyBorder="1" applyAlignment="1" applyProtection="1">
      <alignment horizontal="center"/>
      <protection hidden="1"/>
    </xf>
    <xf numFmtId="0" fontId="9" fillId="3" borderId="45" xfId="0" applyFont="1" applyFill="1" applyBorder="1" applyAlignment="1" applyProtection="1">
      <alignment horizontal="center"/>
      <protection hidden="1"/>
    </xf>
    <xf numFmtId="0" fontId="9" fillId="3" borderId="46" xfId="0" applyFont="1" applyFill="1" applyBorder="1" applyAlignment="1" applyProtection="1">
      <alignment horizontal="left"/>
      <protection hidden="1"/>
    </xf>
    <xf numFmtId="0" fontId="9" fillId="3" borderId="46" xfId="0" applyFont="1" applyFill="1" applyBorder="1" applyAlignment="1" applyProtection="1">
      <alignment horizontal="center"/>
      <protection hidden="1"/>
    </xf>
    <xf numFmtId="0" fontId="9" fillId="3" borderId="47" xfId="0" applyFont="1" applyFill="1" applyBorder="1" applyAlignment="1" applyProtection="1">
      <alignment horizontal="center"/>
      <protection hidden="1"/>
    </xf>
    <xf numFmtId="0" fontId="13" fillId="2" borderId="7" xfId="0" applyFont="1" applyFill="1" applyBorder="1" applyAlignment="1" applyProtection="1">
      <alignment horizontal="left"/>
      <protection hidden="1"/>
    </xf>
    <xf numFmtId="0" fontId="13" fillId="2" borderId="3" xfId="0" applyFont="1" applyFill="1" applyBorder="1" applyAlignment="1" applyProtection="1">
      <alignment horizontal="left"/>
      <protection hidden="1"/>
    </xf>
    <xf numFmtId="0" fontId="13" fillId="2" borderId="8" xfId="0" applyFont="1" applyFill="1" applyBorder="1" applyAlignment="1" applyProtection="1">
      <alignment horizontal="left"/>
      <protection hidden="1"/>
    </xf>
    <xf numFmtId="0" fontId="13" fillId="2" borderId="17" xfId="0" applyFont="1" applyFill="1" applyBorder="1" applyAlignment="1" applyProtection="1">
      <alignment horizontal="left"/>
      <protection hidden="1"/>
    </xf>
    <xf numFmtId="0" fontId="13" fillId="2" borderId="32" xfId="0" applyFont="1" applyFill="1" applyBorder="1" applyAlignment="1" applyProtection="1">
      <alignment horizontal="left"/>
      <protection hidden="1"/>
    </xf>
    <xf numFmtId="0" fontId="2" fillId="4" borderId="21" xfId="0" applyFont="1" applyFill="1" applyBorder="1" applyAlignment="1" applyProtection="1">
      <alignment horizontal="center"/>
      <protection hidden="1"/>
    </xf>
    <xf numFmtId="0" fontId="2" fillId="4" borderId="48" xfId="0" applyFont="1" applyFill="1" applyBorder="1" applyAlignment="1" applyProtection="1">
      <alignment horizontal="center"/>
      <protection hidden="1"/>
    </xf>
    <xf numFmtId="0" fontId="9" fillId="2" borderId="5" xfId="0" applyFont="1" applyFill="1" applyBorder="1" applyProtection="1">
      <protection hidden="1"/>
    </xf>
    <xf numFmtId="0" fontId="9" fillId="2" borderId="41" xfId="0" applyFont="1" applyFill="1" applyBorder="1" applyProtection="1">
      <protection hidden="1"/>
    </xf>
    <xf numFmtId="0" fontId="9" fillId="2" borderId="49" xfId="0" applyFont="1" applyFill="1" applyBorder="1" applyProtection="1">
      <protection hidden="1"/>
    </xf>
    <xf numFmtId="0" fontId="9" fillId="6" borderId="41" xfId="0" applyFont="1" applyFill="1" applyBorder="1" applyProtection="1">
      <protection hidden="1"/>
    </xf>
    <xf numFmtId="0" fontId="9" fillId="6" borderId="5" xfId="0" applyFont="1" applyFill="1" applyBorder="1" applyProtection="1">
      <protection hidden="1"/>
    </xf>
    <xf numFmtId="0" fontId="9" fillId="6" borderId="49" xfId="0" applyFont="1" applyFill="1" applyBorder="1" applyProtection="1">
      <protection hidden="1"/>
    </xf>
    <xf numFmtId="0" fontId="8" fillId="2" borderId="40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2" borderId="50" xfId="0" applyFont="1" applyFill="1" applyBorder="1" applyProtection="1">
      <protection hidden="1"/>
    </xf>
    <xf numFmtId="0" fontId="8" fillId="2" borderId="41" xfId="0" applyFont="1" applyFill="1" applyBorder="1" applyProtection="1">
      <protection hidden="1"/>
    </xf>
    <xf numFmtId="0" fontId="8" fillId="2" borderId="5" xfId="0" applyFont="1" applyFill="1" applyBorder="1" applyProtection="1">
      <protection hidden="1"/>
    </xf>
    <xf numFmtId="0" fontId="8" fillId="7" borderId="49" xfId="0" applyFont="1" applyFill="1" applyBorder="1" applyProtection="1">
      <protection hidden="1"/>
    </xf>
    <xf numFmtId="0" fontId="8" fillId="6" borderId="0" xfId="0" applyFont="1" applyFill="1" applyAlignment="1" applyProtection="1">
      <protection hidden="1"/>
    </xf>
    <xf numFmtId="0" fontId="8" fillId="6" borderId="0" xfId="0" applyFont="1" applyFill="1" applyProtection="1">
      <protection hidden="1"/>
    </xf>
    <xf numFmtId="0" fontId="2" fillId="2" borderId="62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Protection="1">
      <protection hidden="1"/>
    </xf>
    <xf numFmtId="0" fontId="2" fillId="2" borderId="51" xfId="0" applyNumberFormat="1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2" fillId="2" borderId="63" xfId="0" applyFont="1" applyFill="1" applyBorder="1" applyAlignment="1" applyProtection="1">
      <alignment horizontal="center"/>
      <protection hidden="1"/>
    </xf>
    <xf numFmtId="0" fontId="3" fillId="2" borderId="51" xfId="0" applyNumberFormat="1" applyFont="1" applyFill="1" applyBorder="1" applyAlignment="1" applyProtection="1">
      <alignment horizontal="center"/>
      <protection hidden="1"/>
    </xf>
    <xf numFmtId="0" fontId="2" fillId="6" borderId="60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Protection="1">
      <protection hidden="1"/>
    </xf>
    <xf numFmtId="0" fontId="2" fillId="6" borderId="61" xfId="0" applyNumberFormat="1" applyFont="1" applyFill="1" applyBorder="1" applyProtection="1">
      <protection hidden="1"/>
    </xf>
    <xf numFmtId="0" fontId="2" fillId="6" borderId="32" xfId="0" applyFont="1" applyFill="1" applyBorder="1" applyAlignment="1" applyProtection="1">
      <alignment horizontal="center"/>
      <protection hidden="1"/>
    </xf>
    <xf numFmtId="0" fontId="2" fillId="6" borderId="34" xfId="0" applyFont="1" applyFill="1" applyBorder="1" applyAlignment="1" applyProtection="1">
      <alignment horizontal="center"/>
      <protection hidden="1"/>
    </xf>
    <xf numFmtId="0" fontId="3" fillId="6" borderId="61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0" fillId="6" borderId="40" xfId="0" applyFill="1" applyBorder="1" applyProtection="1">
      <protection hidden="1"/>
    </xf>
    <xf numFmtId="0" fontId="0" fillId="6" borderId="0" xfId="0" applyFill="1" applyBorder="1" applyProtection="1">
      <protection hidden="1"/>
    </xf>
    <xf numFmtId="0" fontId="0" fillId="7" borderId="0" xfId="0" applyFill="1" applyBorder="1" applyProtection="1">
      <protection hidden="1"/>
    </xf>
    <xf numFmtId="0" fontId="0" fillId="6" borderId="50" xfId="0" applyFill="1" applyBorder="1" applyProtection="1">
      <protection hidden="1"/>
    </xf>
    <xf numFmtId="0" fontId="0" fillId="6" borderId="41" xfId="0" applyFill="1" applyBorder="1" applyProtection="1">
      <protection hidden="1"/>
    </xf>
    <xf numFmtId="0" fontId="0" fillId="6" borderId="5" xfId="0" applyFill="1" applyBorder="1" applyProtection="1">
      <protection hidden="1"/>
    </xf>
    <xf numFmtId="0" fontId="0" fillId="7" borderId="49" xfId="0" applyFill="1" applyBorder="1" applyProtection="1">
      <protection hidden="1"/>
    </xf>
    <xf numFmtId="0" fontId="12" fillId="5" borderId="64" xfId="0" applyFont="1" applyFill="1" applyBorder="1" applyAlignment="1" applyProtection="1">
      <alignment horizontal="left"/>
      <protection hidden="1"/>
    </xf>
    <xf numFmtId="0" fontId="12" fillId="5" borderId="65" xfId="0" applyFont="1" applyFill="1" applyBorder="1" applyAlignment="1" applyProtection="1">
      <alignment horizontal="left"/>
      <protection hidden="1"/>
    </xf>
    <xf numFmtId="0" fontId="5" fillId="5" borderId="32" xfId="0" applyFont="1" applyFill="1" applyBorder="1" applyAlignment="1" applyProtection="1">
      <alignment horizontal="left"/>
      <protection hidden="1"/>
    </xf>
    <xf numFmtId="0" fontId="2" fillId="4" borderId="19" xfId="0" applyNumberFormat="1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19" xfId="0" applyFont="1" applyFill="1" applyBorder="1" applyAlignment="1" applyProtection="1">
      <alignment horizontal="center"/>
      <protection hidden="1"/>
    </xf>
    <xf numFmtId="0" fontId="2" fillId="4" borderId="63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2" fillId="4" borderId="67" xfId="0" applyFont="1" applyFill="1" applyBorder="1" applyAlignment="1" applyProtection="1">
      <alignment horizontal="center"/>
      <protection hidden="1"/>
    </xf>
    <xf numFmtId="0" fontId="2" fillId="4" borderId="68" xfId="0" applyFont="1" applyFill="1" applyBorder="1" applyAlignment="1" applyProtection="1">
      <alignment horizontal="center"/>
      <protection hidden="1"/>
    </xf>
    <xf numFmtId="0" fontId="2" fillId="4" borderId="69" xfId="0" applyFont="1" applyFill="1" applyBorder="1" applyAlignment="1" applyProtection="1">
      <alignment horizontal="center"/>
      <protection hidden="1"/>
    </xf>
    <xf numFmtId="0" fontId="5" fillId="5" borderId="34" xfId="0" applyFont="1" applyFill="1" applyBorder="1" applyAlignment="1" applyProtection="1">
      <alignment horizontal="left"/>
      <protection hidden="1"/>
    </xf>
    <xf numFmtId="0" fontId="5" fillId="5" borderId="33" xfId="0" applyFont="1" applyFill="1" applyBorder="1" applyAlignment="1" applyProtection="1">
      <alignment horizontal="left"/>
      <protection hidden="1"/>
    </xf>
    <xf numFmtId="0" fontId="8" fillId="10" borderId="0" xfId="0" applyFont="1" applyFill="1" applyProtection="1">
      <protection hidden="1"/>
    </xf>
    <xf numFmtId="0" fontId="8" fillId="6" borderId="0" xfId="0" applyFont="1" applyFill="1" applyAlignment="1" applyProtection="1">
      <alignment horizontal="left" indent="1"/>
      <protection hidden="1"/>
    </xf>
    <xf numFmtId="0" fontId="8" fillId="6" borderId="0" xfId="0" applyFont="1" applyFill="1" applyAlignment="1" applyProtection="1">
      <alignment horizontal="center"/>
      <protection hidden="1"/>
    </xf>
    <xf numFmtId="0" fontId="8" fillId="6" borderId="0" xfId="0" applyFont="1" applyFill="1" applyAlignment="1" applyProtection="1">
      <alignment horizontal="left"/>
      <protection hidden="1"/>
    </xf>
    <xf numFmtId="0" fontId="0" fillId="8" borderId="0" xfId="0" applyFill="1" applyAlignment="1" applyProtection="1">
      <alignment vertic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9" fillId="6" borderId="73" xfId="0" applyFont="1" applyFill="1" applyBorder="1" applyAlignment="1" applyProtection="1">
      <alignment horizontal="center"/>
      <protection locked="0"/>
    </xf>
    <xf numFmtId="0" fontId="9" fillId="11" borderId="57" xfId="0" applyFont="1" applyFill="1" applyBorder="1" applyAlignment="1" applyProtection="1">
      <alignment horizontal="left" vertical="center" indent="1"/>
      <protection hidden="1"/>
    </xf>
    <xf numFmtId="0" fontId="9" fillId="11" borderId="58" xfId="0" applyFont="1" applyFill="1" applyBorder="1" applyAlignment="1" applyProtection="1">
      <alignment horizontal="left" vertical="center" indent="1"/>
      <protection hidden="1"/>
    </xf>
    <xf numFmtId="0" fontId="8" fillId="13" borderId="0" xfId="0" applyFont="1" applyFill="1" applyProtection="1">
      <protection hidden="1"/>
    </xf>
    <xf numFmtId="0" fontId="11" fillId="13" borderId="0" xfId="0" applyFont="1" applyFill="1" applyBorder="1" applyAlignment="1" applyProtection="1">
      <alignment vertical="center"/>
      <protection hidden="1"/>
    </xf>
    <xf numFmtId="0" fontId="0" fillId="13" borderId="0" xfId="0" applyFill="1" applyProtection="1">
      <protection hidden="1"/>
    </xf>
    <xf numFmtId="0" fontId="16" fillId="14" borderId="70" xfId="0" applyFont="1" applyFill="1" applyBorder="1" applyAlignment="1" applyProtection="1">
      <alignment horizontal="center" vertical="center"/>
      <protection hidden="1"/>
    </xf>
    <xf numFmtId="0" fontId="16" fillId="14" borderId="71" xfId="0" applyFont="1" applyFill="1" applyBorder="1" applyAlignment="1" applyProtection="1">
      <alignment horizontal="center" vertical="center"/>
      <protection hidden="1"/>
    </xf>
    <xf numFmtId="0" fontId="9" fillId="2" borderId="37" xfId="0" applyFont="1" applyFill="1" applyBorder="1" applyAlignment="1" applyProtection="1">
      <alignment horizontal="center" vertical="center"/>
      <protection hidden="1"/>
    </xf>
    <xf numFmtId="0" fontId="9" fillId="2" borderId="38" xfId="0" applyFont="1" applyFill="1" applyBorder="1" applyAlignment="1" applyProtection="1">
      <alignment horizontal="left" vertical="center"/>
      <protection hidden="1"/>
    </xf>
    <xf numFmtId="0" fontId="9" fillId="2" borderId="38" xfId="0" applyFont="1" applyFill="1" applyBorder="1" applyAlignment="1" applyProtection="1">
      <alignment horizontal="center" vertical="center"/>
      <protection hidden="1"/>
    </xf>
    <xf numFmtId="0" fontId="9" fillId="2" borderId="39" xfId="0" applyFont="1" applyFill="1" applyBorder="1" applyAlignment="1" applyProtection="1">
      <alignment horizontal="center" vertical="center"/>
      <protection hidden="1"/>
    </xf>
    <xf numFmtId="0" fontId="16" fillId="13" borderId="0" xfId="0" applyFont="1" applyFill="1" applyBorder="1" applyAlignment="1" applyProtection="1">
      <alignment vertical="center"/>
      <protection hidden="1"/>
    </xf>
    <xf numFmtId="0" fontId="18" fillId="13" borderId="0" xfId="0" applyFont="1" applyFill="1" applyBorder="1" applyAlignment="1" applyProtection="1">
      <alignment horizontal="center"/>
      <protection hidden="1"/>
    </xf>
    <xf numFmtId="0" fontId="9" fillId="2" borderId="16" xfId="0" applyFont="1" applyFill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 applyProtection="1">
      <alignment horizontal="center" vertical="center"/>
      <protection hidden="1"/>
    </xf>
    <xf numFmtId="0" fontId="9" fillId="2" borderId="13" xfId="0" applyFont="1" applyFill="1" applyBorder="1" applyAlignment="1" applyProtection="1">
      <alignment horizontal="center" vertical="center"/>
      <protection hidden="1"/>
    </xf>
    <xf numFmtId="0" fontId="9" fillId="6" borderId="3" xfId="0" applyFont="1" applyFill="1" applyBorder="1" applyAlignment="1" applyProtection="1">
      <alignment horizontal="center" vertical="center"/>
      <protection hidden="1"/>
    </xf>
    <xf numFmtId="0" fontId="9" fillId="6" borderId="1" xfId="0" applyFont="1" applyFill="1" applyBorder="1" applyAlignment="1" applyProtection="1">
      <alignment horizontal="left" vertical="center"/>
      <protection hidden="1"/>
    </xf>
    <xf numFmtId="0" fontId="9" fillId="6" borderId="1" xfId="0" applyFont="1" applyFill="1" applyBorder="1" applyAlignment="1" applyProtection="1">
      <alignment horizontal="center" vertical="center"/>
      <protection hidden="1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2" borderId="42" xfId="0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 applyProtection="1">
      <alignment horizontal="left" vertical="center"/>
      <protection hidden="1"/>
    </xf>
    <xf numFmtId="0" fontId="9" fillId="2" borderId="43" xfId="0" applyFont="1" applyFill="1" applyBorder="1" applyAlignment="1" applyProtection="1">
      <alignment horizontal="center" vertical="center"/>
      <protection hidden="1"/>
    </xf>
    <xf numFmtId="0" fontId="9" fillId="2" borderId="44" xfId="0" applyFont="1" applyFill="1" applyBorder="1" applyAlignment="1" applyProtection="1">
      <alignment horizontal="center" vertical="center"/>
      <protection hidden="1"/>
    </xf>
    <xf numFmtId="0" fontId="9" fillId="3" borderId="7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left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45" xfId="0" applyFont="1" applyFill="1" applyBorder="1" applyAlignment="1" applyProtection="1">
      <alignment horizontal="center" vertical="center"/>
      <protection hidden="1"/>
    </xf>
    <xf numFmtId="0" fontId="9" fillId="3" borderId="46" xfId="0" applyFont="1" applyFill="1" applyBorder="1" applyAlignment="1" applyProtection="1">
      <alignment horizontal="left" vertical="center"/>
      <protection hidden="1"/>
    </xf>
    <xf numFmtId="0" fontId="9" fillId="3" borderId="46" xfId="0" applyFont="1" applyFill="1" applyBorder="1" applyAlignment="1" applyProtection="1">
      <alignment horizontal="center" vertical="center"/>
      <protection hidden="1"/>
    </xf>
    <xf numFmtId="0" fontId="9" fillId="3" borderId="47" xfId="0" applyFont="1" applyFill="1" applyBorder="1" applyAlignment="1" applyProtection="1">
      <alignment horizontal="center" vertical="center"/>
      <protection hidden="1"/>
    </xf>
    <xf numFmtId="0" fontId="19" fillId="13" borderId="0" xfId="0" applyFont="1" applyFill="1" applyBorder="1" applyAlignment="1" applyProtection="1">
      <alignment vertical="center"/>
      <protection hidden="1"/>
    </xf>
    <xf numFmtId="0" fontId="11" fillId="13" borderId="0" xfId="0" quotePrefix="1" applyFont="1" applyFill="1" applyBorder="1" applyAlignment="1" applyProtection="1">
      <alignment vertical="center"/>
      <protection hidden="1"/>
    </xf>
    <xf numFmtId="0" fontId="8" fillId="13" borderId="0" xfId="0" applyFont="1" applyFill="1" applyAlignment="1" applyProtection="1">
      <protection hidden="1"/>
    </xf>
    <xf numFmtId="0" fontId="8" fillId="13" borderId="0" xfId="0" applyFont="1" applyFill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left" indent="1"/>
      <protection hidden="1"/>
    </xf>
    <xf numFmtId="0" fontId="16" fillId="14" borderId="53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left" indent="1"/>
      <protection hidden="1"/>
    </xf>
    <xf numFmtId="0" fontId="16" fillId="14" borderId="52" xfId="0" applyFont="1" applyFill="1" applyBorder="1" applyAlignment="1" applyProtection="1">
      <alignment horizontal="center"/>
      <protection hidden="1"/>
    </xf>
    <xf numFmtId="0" fontId="16" fillId="14" borderId="54" xfId="0" applyFont="1" applyFill="1" applyBorder="1" applyAlignment="1" applyProtection="1">
      <alignment horizontal="center"/>
      <protection hidden="1"/>
    </xf>
    <xf numFmtId="164" fontId="9" fillId="12" borderId="59" xfId="0" applyNumberFormat="1" applyFont="1" applyFill="1" applyBorder="1" applyAlignment="1" applyProtection="1">
      <alignment horizontal="center"/>
      <protection hidden="1"/>
    </xf>
    <xf numFmtId="164" fontId="20" fillId="12" borderId="59" xfId="0" applyNumberFormat="1" applyFont="1" applyFill="1" applyBorder="1" applyAlignment="1" applyProtection="1">
      <alignment horizont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" fillId="3" borderId="20" xfId="0" applyNumberFormat="1" applyFont="1" applyFill="1" applyBorder="1" applyProtection="1">
      <protection hidden="1"/>
    </xf>
    <xf numFmtId="0" fontId="3" fillId="2" borderId="2" xfId="0" applyNumberFormat="1" applyFont="1" applyFill="1" applyBorder="1" applyProtection="1">
      <protection hidden="1"/>
    </xf>
    <xf numFmtId="0" fontId="3" fillId="3" borderId="2" xfId="0" applyNumberFormat="1" applyFont="1" applyFill="1" applyBorder="1" applyProtection="1">
      <protection hidden="1"/>
    </xf>
    <xf numFmtId="0" fontId="2" fillId="4" borderId="20" xfId="0" applyFont="1" applyFill="1" applyBorder="1" applyAlignment="1" applyProtection="1">
      <alignment horizontal="center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9" fillId="11" borderId="35" xfId="0" applyFont="1" applyFill="1" applyBorder="1" applyAlignment="1" applyProtection="1">
      <alignment horizontal="left" vertical="center" indent="1"/>
      <protection hidden="1"/>
    </xf>
    <xf numFmtId="0" fontId="9" fillId="11" borderId="75" xfId="0" applyFont="1" applyFill="1" applyBorder="1" applyAlignment="1" applyProtection="1">
      <alignment horizontal="left" vertical="center" indent="1"/>
      <protection hidden="1"/>
    </xf>
    <xf numFmtId="0" fontId="9" fillId="11" borderId="73" xfId="0" applyFont="1" applyFill="1" applyBorder="1" applyAlignment="1" applyProtection="1">
      <alignment horizontal="left" vertical="center" indent="1"/>
      <protection hidden="1"/>
    </xf>
    <xf numFmtId="0" fontId="2" fillId="6" borderId="1" xfId="0" applyFont="1" applyFill="1" applyBorder="1" applyAlignment="1" applyProtection="1">
      <alignment horizontal="center"/>
      <protection hidden="1"/>
    </xf>
    <xf numFmtId="0" fontId="15" fillId="9" borderId="0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Border="1" applyAlignment="1" applyProtection="1">
      <alignment horizontal="center" vertical="center"/>
      <protection hidden="1"/>
    </xf>
    <xf numFmtId="0" fontId="12" fillId="5" borderId="55" xfId="0" applyFont="1" applyFill="1" applyBorder="1" applyAlignment="1" applyProtection="1">
      <alignment horizontal="left"/>
      <protection hidden="1"/>
    </xf>
    <xf numFmtId="0" fontId="12" fillId="5" borderId="0" xfId="0" applyFont="1" applyFill="1" applyBorder="1" applyAlignment="1" applyProtection="1">
      <alignment horizontal="left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horizontal="left" inden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14" fillId="0" borderId="0" xfId="2" applyFill="1" applyBorder="1" applyAlignment="1" applyProtection="1">
      <alignment horizontal="left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left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55" xfId="0" applyFont="1" applyFill="1" applyBorder="1" applyAlignment="1" applyProtection="1">
      <alignment horizontal="left" indent="1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22" fillId="0" borderId="55" xfId="0" applyFont="1" applyFill="1" applyBorder="1" applyAlignment="1" applyProtection="1">
      <alignment vertical="center"/>
      <protection hidden="1"/>
    </xf>
    <xf numFmtId="0" fontId="22" fillId="0" borderId="35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22" fillId="0" borderId="73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vertical="center"/>
      <protection hidden="1"/>
    </xf>
    <xf numFmtId="0" fontId="22" fillId="0" borderId="57" xfId="0" applyFont="1" applyFill="1" applyBorder="1" applyAlignment="1" applyProtection="1">
      <alignment horizontal="center" vertical="center"/>
      <protection hidden="1"/>
    </xf>
    <xf numFmtId="0" fontId="22" fillId="0" borderId="56" xfId="0" applyFont="1" applyFill="1" applyBorder="1" applyAlignment="1" applyProtection="1">
      <alignment vertical="center"/>
      <protection hidden="1"/>
    </xf>
    <xf numFmtId="0" fontId="22" fillId="0" borderId="72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9" fillId="6" borderId="0" xfId="0" applyFont="1" applyFill="1" applyBorder="1" applyProtection="1">
      <protection hidden="1"/>
    </xf>
    <xf numFmtId="0" fontId="9" fillId="2" borderId="76" xfId="0" applyFont="1" applyFill="1" applyBorder="1" applyProtection="1">
      <protection hidden="1"/>
    </xf>
    <xf numFmtId="0" fontId="8" fillId="2" borderId="77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25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15" fillId="0" borderId="0" xfId="0" applyFont="1" applyFill="1" applyProtection="1">
      <protection hidden="1"/>
    </xf>
    <xf numFmtId="0" fontId="15" fillId="0" borderId="0" xfId="0" applyFont="1" applyFill="1" applyAlignment="1" applyProtection="1">
      <alignment vertical="top"/>
      <protection hidden="1"/>
    </xf>
    <xf numFmtId="0" fontId="15" fillId="0" borderId="0" xfId="0" applyNumberFormat="1" applyFont="1" applyFill="1" applyAlignment="1" applyProtection="1">
      <alignment vertical="top"/>
      <protection hidden="1"/>
    </xf>
    <xf numFmtId="0" fontId="26" fillId="0" borderId="0" xfId="0" applyFont="1" applyFill="1" applyAlignment="1" applyProtection="1">
      <alignment horizontal="center" vertical="top"/>
      <protection hidden="1"/>
    </xf>
    <xf numFmtId="0" fontId="15" fillId="0" borderId="0" xfId="0" quotePrefix="1" applyFont="1" applyFill="1" applyAlignment="1" applyProtection="1">
      <alignment vertical="top"/>
      <protection hidden="1"/>
    </xf>
    <xf numFmtId="0" fontId="24" fillId="0" borderId="0" xfId="0" applyFont="1" applyFill="1" applyProtection="1">
      <protection hidden="1"/>
    </xf>
    <xf numFmtId="0" fontId="15" fillId="0" borderId="0" xfId="0" quotePrefix="1" applyFont="1" applyFill="1" applyProtection="1">
      <protection hidden="1"/>
    </xf>
    <xf numFmtId="0" fontId="27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9" fillId="0" borderId="0" xfId="0" applyFont="1" applyFill="1" applyProtection="1">
      <protection hidden="1"/>
    </xf>
    <xf numFmtId="0" fontId="9" fillId="6" borderId="52" xfId="0" applyFont="1" applyFill="1" applyBorder="1" applyAlignment="1" applyProtection="1">
      <alignment horizontal="center"/>
      <protection hidden="1"/>
    </xf>
    <xf numFmtId="0" fontId="9" fillId="6" borderId="54" xfId="0" applyFont="1" applyFill="1" applyBorder="1" applyAlignment="1" applyProtection="1">
      <alignment horizontal="center"/>
      <protection hidden="1"/>
    </xf>
    <xf numFmtId="0" fontId="16" fillId="14" borderId="52" xfId="0" applyFont="1" applyFill="1" applyBorder="1" applyAlignment="1" applyProtection="1">
      <alignment horizontal="center" vertical="center"/>
      <protection hidden="1"/>
    </xf>
    <xf numFmtId="0" fontId="16" fillId="14" borderId="53" xfId="0" applyFont="1" applyFill="1" applyBorder="1" applyAlignment="1" applyProtection="1">
      <alignment horizontal="center" vertical="center"/>
      <protection hidden="1"/>
    </xf>
    <xf numFmtId="0" fontId="16" fillId="14" borderId="54" xfId="0" applyFont="1" applyFill="1" applyBorder="1" applyAlignment="1" applyProtection="1">
      <alignment horizontal="center" vertical="center"/>
      <protection hidden="1"/>
    </xf>
    <xf numFmtId="0" fontId="8" fillId="6" borderId="52" xfId="0" applyFont="1" applyFill="1" applyBorder="1" applyAlignment="1" applyProtection="1">
      <alignment horizontal="center" vertical="center"/>
      <protection locked="0"/>
    </xf>
    <xf numFmtId="0" fontId="8" fillId="6" borderId="53" xfId="0" applyFont="1" applyFill="1" applyBorder="1" applyAlignment="1" applyProtection="1">
      <alignment horizontal="center" vertical="center"/>
      <protection locked="0"/>
    </xf>
    <xf numFmtId="0" fontId="8" fillId="6" borderId="54" xfId="0" applyFont="1" applyFill="1" applyBorder="1" applyAlignment="1" applyProtection="1">
      <alignment horizontal="center" vertical="center"/>
      <protection locked="0"/>
    </xf>
    <xf numFmtId="0" fontId="14" fillId="6" borderId="52" xfId="2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hidden="1"/>
    </xf>
    <xf numFmtId="0" fontId="21" fillId="6" borderId="73" xfId="0" applyFont="1" applyFill="1" applyBorder="1" applyAlignment="1" applyProtection="1">
      <alignment horizontal="center" vertical="center"/>
      <protection hidden="1"/>
    </xf>
    <xf numFmtId="0" fontId="21" fillId="6" borderId="35" xfId="0" applyFont="1" applyFill="1" applyBorder="1" applyAlignment="1" applyProtection="1">
      <alignment horizontal="center" vertical="center"/>
      <protection locked="0"/>
    </xf>
    <xf numFmtId="0" fontId="21" fillId="6" borderId="73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/>
      <protection hidden="1"/>
    </xf>
    <xf numFmtId="0" fontId="2" fillId="4" borderId="64" xfId="0" applyFont="1" applyFill="1" applyBorder="1" applyAlignment="1" applyProtection="1">
      <alignment horizontal="center" vertical="center"/>
      <protection hidden="1"/>
    </xf>
    <xf numFmtId="0" fontId="2" fillId="4" borderId="65" xfId="0" applyFont="1" applyFill="1" applyBorder="1" applyAlignment="1" applyProtection="1">
      <alignment horizontal="center" vertical="center"/>
      <protection hidden="1"/>
    </xf>
    <xf numFmtId="0" fontId="2" fillId="4" borderId="64" xfId="0" applyFont="1" applyFill="1" applyBorder="1" applyAlignment="1" applyProtection="1">
      <alignment horizontal="center"/>
      <protection hidden="1"/>
    </xf>
    <xf numFmtId="0" fontId="2" fillId="4" borderId="65" xfId="0" applyFont="1" applyFill="1" applyBorder="1" applyAlignment="1" applyProtection="1">
      <alignment horizontal="center"/>
      <protection hidden="1"/>
    </xf>
    <xf numFmtId="0" fontId="2" fillId="4" borderId="74" xfId="0" applyFont="1" applyFill="1" applyBorder="1" applyAlignment="1" applyProtection="1">
      <alignment horizontal="center"/>
      <protection hidden="1"/>
    </xf>
    <xf numFmtId="0" fontId="2" fillId="4" borderId="55" xfId="0" applyFont="1" applyFill="1" applyBorder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 horizontal="center"/>
      <protection hidden="1"/>
    </xf>
    <xf numFmtId="0" fontId="2" fillId="4" borderId="57" xfId="0" applyFont="1" applyFill="1" applyBorder="1" applyAlignment="1" applyProtection="1">
      <alignment horizontal="center"/>
      <protection hidden="1"/>
    </xf>
    <xf numFmtId="0" fontId="2" fillId="4" borderId="32" xfId="0" applyFont="1" applyFill="1" applyBorder="1" applyAlignment="1" applyProtection="1">
      <alignment horizontal="center"/>
      <protection hidden="1"/>
    </xf>
    <xf numFmtId="0" fontId="2" fillId="4" borderId="34" xfId="0" applyFont="1" applyFill="1" applyBorder="1" applyAlignment="1" applyProtection="1">
      <alignment horizontal="center"/>
      <protection hidden="1"/>
    </xf>
    <xf numFmtId="0" fontId="2" fillId="4" borderId="33" xfId="0" applyFont="1" applyFill="1" applyBorder="1" applyAlignment="1" applyProtection="1">
      <alignment horizontal="center"/>
      <protection hidden="1"/>
    </xf>
    <xf numFmtId="0" fontId="15" fillId="9" borderId="0" xfId="0" applyFont="1" applyFill="1" applyAlignment="1" applyProtection="1">
      <alignment horizontal="center"/>
      <protection hidden="1"/>
    </xf>
    <xf numFmtId="0" fontId="15" fillId="9" borderId="57" xfId="0" applyFont="1" applyFill="1" applyBorder="1" applyAlignment="1" applyProtection="1">
      <alignment horizontal="center"/>
      <protection hidden="1"/>
    </xf>
  </cellXfs>
  <cellStyles count="3">
    <cellStyle name="Euro" xfId="1"/>
    <cellStyle name="Hyperlink" xfId="2" builtinId="8"/>
    <cellStyle name="Normal" xfId="0" builtinId="0"/>
  </cellStyles>
  <dxfs count="55"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lor theme="0"/>
      </font>
      <fill>
        <patternFill patternType="solid">
          <fgColor auto="1"/>
          <bgColor theme="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091695/Private%20docs/EURO2016/Prono_Euro2016/Euro2016_Concour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èglement"/>
      <sheetName val="Poules"/>
      <sheetName val="Phase Finale"/>
      <sheetName val="Points"/>
      <sheetName val="Classement"/>
      <sheetName val="TEMP"/>
    </sheetNames>
    <sheetDataSet>
      <sheetData sheetId="0"/>
      <sheetData sheetId="1">
        <row r="10">
          <cell r="M10">
            <v>1.3</v>
          </cell>
          <cell r="N10">
            <v>4.7</v>
          </cell>
          <cell r="O10">
            <v>10</v>
          </cell>
        </row>
        <row r="11">
          <cell r="BK11">
            <v>1</v>
          </cell>
        </row>
        <row r="12">
          <cell r="BK12">
            <v>1.5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ardupont@hot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70C0"/>
  </sheetPr>
  <dimension ref="B1:T120"/>
  <sheetViews>
    <sheetView showGridLines="0" topLeftCell="A61" zoomScaleNormal="100" workbookViewId="0">
      <selection activeCell="G87" sqref="G87"/>
    </sheetView>
  </sheetViews>
  <sheetFormatPr defaultColWidth="11.42578125" defaultRowHeight="12.75" x14ac:dyDescent="0.2"/>
  <cols>
    <col min="1" max="1" width="3.7109375" style="250" customWidth="1"/>
    <col min="2" max="2" width="18.5703125" style="250" customWidth="1"/>
    <col min="3" max="16" width="11.42578125" style="250"/>
    <col min="17" max="17" width="73.140625" style="250" customWidth="1"/>
    <col min="18" max="20" width="11.42578125" style="250" hidden="1" customWidth="1"/>
    <col min="21" max="16384" width="11.42578125" style="250"/>
  </cols>
  <sheetData>
    <row r="1" spans="2:20" ht="17.25" customHeight="1" x14ac:dyDescent="0.2">
      <c r="R1" s="261" t="s">
        <v>13</v>
      </c>
      <c r="S1" s="262" t="b">
        <v>1</v>
      </c>
      <c r="T1" s="250" t="b">
        <v>0</v>
      </c>
    </row>
    <row r="2" spans="2:20" x14ac:dyDescent="0.2"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63" t="s">
        <v>148</v>
      </c>
    </row>
    <row r="3" spans="2:20" x14ac:dyDescent="0.2">
      <c r="B3" s="218"/>
      <c r="C3" s="251" t="s">
        <v>149</v>
      </c>
      <c r="D3" s="252"/>
      <c r="E3" s="252"/>
      <c r="F3" s="252"/>
      <c r="G3" s="253"/>
      <c r="H3" s="253"/>
      <c r="I3" s="218"/>
      <c r="J3" s="218"/>
      <c r="K3" s="218"/>
      <c r="L3" s="218"/>
      <c r="M3" s="218"/>
      <c r="N3" s="218"/>
      <c r="O3" s="218"/>
      <c r="P3" s="218"/>
      <c r="Q3" s="218"/>
      <c r="R3" s="262" t="s">
        <v>150</v>
      </c>
      <c r="S3" s="250">
        <v>5</v>
      </c>
    </row>
    <row r="4" spans="2:20" x14ac:dyDescent="0.2">
      <c r="B4" s="218"/>
      <c r="C4" s="253"/>
      <c r="D4" s="253"/>
      <c r="E4" s="253"/>
      <c r="F4" s="253"/>
      <c r="G4" s="253"/>
      <c r="H4" s="253"/>
      <c r="I4" s="218"/>
      <c r="J4" s="218"/>
      <c r="K4" s="218"/>
      <c r="L4" s="218"/>
      <c r="M4" s="218"/>
      <c r="N4" s="218"/>
      <c r="O4" s="218"/>
      <c r="P4" s="218"/>
      <c r="Q4" s="218"/>
      <c r="R4" s="262" t="s">
        <v>151</v>
      </c>
      <c r="S4" s="250">
        <v>3</v>
      </c>
    </row>
    <row r="5" spans="2:20" x14ac:dyDescent="0.2">
      <c r="B5" s="254"/>
      <c r="C5" s="251" t="s">
        <v>30</v>
      </c>
      <c r="D5" s="255"/>
      <c r="E5" s="255"/>
      <c r="F5" s="255"/>
      <c r="G5" s="255"/>
      <c r="H5" s="255"/>
      <c r="I5" s="254"/>
      <c r="J5" s="254"/>
      <c r="K5" s="254"/>
      <c r="L5" s="254"/>
      <c r="M5" s="254"/>
      <c r="N5" s="254"/>
      <c r="O5" s="254"/>
      <c r="P5" s="254"/>
      <c r="Q5" s="254"/>
      <c r="R5" s="263" t="s">
        <v>152</v>
      </c>
    </row>
    <row r="6" spans="2:20" x14ac:dyDescent="0.2">
      <c r="B6" s="254"/>
      <c r="C6" s="255"/>
      <c r="D6" s="255"/>
      <c r="E6" s="255"/>
      <c r="F6" s="255"/>
      <c r="G6" s="255"/>
      <c r="H6" s="255"/>
      <c r="I6" s="254"/>
      <c r="J6" s="254"/>
      <c r="K6" s="254"/>
      <c r="L6" s="254"/>
      <c r="M6" s="254"/>
      <c r="N6" s="254"/>
      <c r="O6" s="254"/>
      <c r="P6" s="254"/>
      <c r="Q6" s="254"/>
      <c r="R6" s="262" t="s">
        <v>150</v>
      </c>
      <c r="S6" s="250">
        <v>10</v>
      </c>
    </row>
    <row r="7" spans="2:20" x14ac:dyDescent="0.2">
      <c r="B7" s="254"/>
      <c r="C7" s="254" t="s">
        <v>153</v>
      </c>
      <c r="D7" s="255"/>
      <c r="E7" s="255"/>
      <c r="F7" s="255"/>
      <c r="G7" s="255"/>
      <c r="H7" s="255"/>
      <c r="I7" s="254"/>
      <c r="J7" s="254"/>
      <c r="K7" s="254"/>
      <c r="L7" s="254"/>
      <c r="M7" s="254"/>
      <c r="N7" s="254"/>
      <c r="O7" s="254"/>
      <c r="P7" s="254"/>
      <c r="Q7" s="254"/>
      <c r="R7" s="262" t="s">
        <v>151</v>
      </c>
      <c r="S7" s="250">
        <v>6</v>
      </c>
    </row>
    <row r="8" spans="2:20" x14ac:dyDescent="0.2">
      <c r="B8" s="254"/>
      <c r="C8" s="256" t="s">
        <v>134</v>
      </c>
      <c r="D8" s="255"/>
      <c r="E8" s="255"/>
      <c r="F8" s="255"/>
      <c r="G8" s="255"/>
      <c r="H8" s="255"/>
      <c r="I8" s="254"/>
      <c r="J8" s="254"/>
      <c r="K8" s="254"/>
      <c r="L8" s="254"/>
      <c r="M8" s="254"/>
      <c r="N8" s="254"/>
      <c r="O8" s="254"/>
      <c r="P8" s="254"/>
      <c r="Q8" s="254"/>
      <c r="R8" s="262" t="s">
        <v>154</v>
      </c>
      <c r="S8" s="250">
        <v>5</v>
      </c>
    </row>
    <row r="9" spans="2:20" x14ac:dyDescent="0.2">
      <c r="B9" s="254"/>
      <c r="C9" s="255" t="s">
        <v>147</v>
      </c>
      <c r="D9" s="255"/>
      <c r="E9" s="255"/>
      <c r="F9" s="255"/>
      <c r="G9" s="255"/>
      <c r="H9" s="255"/>
      <c r="I9" s="254"/>
      <c r="J9" s="254"/>
      <c r="K9" s="254"/>
      <c r="L9" s="254"/>
      <c r="M9" s="254"/>
      <c r="N9" s="254"/>
      <c r="O9" s="254"/>
      <c r="P9" s="254"/>
      <c r="Q9" s="254"/>
      <c r="R9" s="262" t="s">
        <v>155</v>
      </c>
      <c r="S9" s="250">
        <v>8</v>
      </c>
    </row>
    <row r="10" spans="2:20" x14ac:dyDescent="0.2">
      <c r="B10" s="254"/>
      <c r="C10" s="255"/>
      <c r="D10" s="255"/>
      <c r="E10" s="255"/>
      <c r="F10" s="255"/>
      <c r="G10" s="255"/>
      <c r="H10" s="255"/>
      <c r="I10" s="254"/>
      <c r="J10" s="254"/>
      <c r="K10" s="254"/>
      <c r="L10" s="254"/>
      <c r="M10" s="254"/>
      <c r="N10" s="254"/>
      <c r="O10" s="254"/>
      <c r="P10" s="254"/>
      <c r="Q10" s="254"/>
      <c r="R10" s="262" t="s">
        <v>156</v>
      </c>
      <c r="S10" s="250">
        <v>12</v>
      </c>
    </row>
    <row r="11" spans="2:20" x14ac:dyDescent="0.2">
      <c r="B11" s="254"/>
      <c r="C11" s="255"/>
      <c r="D11" s="255"/>
      <c r="E11" s="255"/>
      <c r="F11" s="255"/>
      <c r="G11" s="255"/>
      <c r="H11" s="255"/>
      <c r="I11" s="254"/>
      <c r="J11" s="254"/>
      <c r="K11" s="254"/>
      <c r="L11" s="254"/>
      <c r="M11" s="254"/>
      <c r="N11" s="254"/>
      <c r="O11" s="254"/>
      <c r="P11" s="254"/>
      <c r="Q11" s="254"/>
      <c r="R11" s="262" t="s">
        <v>157</v>
      </c>
      <c r="S11" s="250">
        <v>18</v>
      </c>
    </row>
    <row r="12" spans="2:20" x14ac:dyDescent="0.2">
      <c r="B12" s="254"/>
      <c r="C12" s="251" t="s">
        <v>31</v>
      </c>
      <c r="D12" s="255"/>
      <c r="E12" s="255"/>
      <c r="F12" s="255"/>
      <c r="G12" s="255"/>
      <c r="H12" s="255"/>
      <c r="I12" s="254"/>
      <c r="J12" s="254"/>
      <c r="K12" s="254"/>
      <c r="L12" s="254"/>
      <c r="M12" s="254"/>
      <c r="N12" s="254"/>
      <c r="O12" s="254"/>
      <c r="P12" s="254"/>
      <c r="Q12" s="254"/>
      <c r="R12" s="262" t="s">
        <v>158</v>
      </c>
      <c r="S12" s="250">
        <v>30</v>
      </c>
    </row>
    <row r="13" spans="2:20" x14ac:dyDescent="0.2">
      <c r="B13" s="254"/>
      <c r="C13" s="255"/>
      <c r="D13" s="255"/>
      <c r="E13" s="255"/>
      <c r="F13" s="255"/>
      <c r="G13" s="255"/>
      <c r="H13" s="255"/>
      <c r="I13" s="254"/>
      <c r="J13" s="254"/>
      <c r="K13" s="254"/>
      <c r="L13" s="254"/>
      <c r="M13" s="254"/>
      <c r="N13" s="254"/>
      <c r="O13" s="254"/>
      <c r="P13" s="254"/>
      <c r="Q13" s="254"/>
    </row>
    <row r="14" spans="2:20" x14ac:dyDescent="0.2">
      <c r="B14" s="254"/>
      <c r="C14" s="255" t="s">
        <v>171</v>
      </c>
      <c r="D14" s="255"/>
      <c r="E14" s="255"/>
      <c r="F14" s="255"/>
      <c r="G14" s="255"/>
      <c r="H14" s="255"/>
      <c r="I14" s="254"/>
      <c r="J14" s="254"/>
      <c r="K14" s="254"/>
      <c r="L14" s="254"/>
      <c r="M14" s="254"/>
      <c r="N14" s="254"/>
      <c r="O14" s="254"/>
      <c r="P14" s="254"/>
      <c r="Q14" s="254"/>
    </row>
    <row r="15" spans="2:20" x14ac:dyDescent="0.2">
      <c r="B15" s="254"/>
      <c r="C15" s="255"/>
      <c r="D15" s="255"/>
      <c r="E15" s="255"/>
      <c r="F15" s="255"/>
      <c r="G15" s="255"/>
      <c r="H15" s="255"/>
      <c r="I15" s="254"/>
      <c r="J15" s="254"/>
      <c r="K15" s="254"/>
      <c r="L15" s="254"/>
      <c r="M15" s="254"/>
      <c r="N15" s="254"/>
      <c r="O15" s="254"/>
      <c r="P15" s="254"/>
      <c r="Q15" s="254"/>
    </row>
    <row r="16" spans="2:20" x14ac:dyDescent="0.2">
      <c r="B16" s="254"/>
      <c r="C16" s="257" t="s">
        <v>159</v>
      </c>
      <c r="D16" s="255" t="s">
        <v>170</v>
      </c>
      <c r="E16" s="255"/>
      <c r="F16" s="255"/>
      <c r="G16" s="255"/>
      <c r="H16" s="255"/>
      <c r="I16" s="254"/>
      <c r="J16" s="254"/>
      <c r="K16" s="254"/>
      <c r="L16" s="254"/>
      <c r="M16" s="254"/>
      <c r="N16" s="254"/>
      <c r="O16" s="254"/>
      <c r="P16" s="254"/>
      <c r="Q16" s="254"/>
    </row>
    <row r="17" spans="2:17" x14ac:dyDescent="0.2">
      <c r="B17" s="254"/>
      <c r="C17" s="257"/>
      <c r="D17" s="255" t="str">
        <f>IF(S1,"Pour chacun des 36 matchs, des cotes sont proposées. Ces cotes ont été définies par le site de pari Betclic (tronquées à la première décimale).","")</f>
        <v>Pour chacun des 36 matchs, des cotes sont proposées. Ces cotes ont été définies par le site de pari Betclic (tronquées à la première décimale).</v>
      </c>
      <c r="E17" s="255"/>
      <c r="F17" s="255"/>
      <c r="G17" s="255"/>
      <c r="H17" s="255"/>
      <c r="I17" s="254"/>
      <c r="J17" s="254"/>
      <c r="K17" s="254"/>
      <c r="L17" s="254"/>
      <c r="M17" s="254"/>
      <c r="N17" s="254"/>
      <c r="O17" s="254"/>
      <c r="P17" s="254"/>
      <c r="Q17" s="254"/>
    </row>
    <row r="18" spans="2:17" x14ac:dyDescent="0.2">
      <c r="B18" s="254"/>
      <c r="C18" s="257"/>
      <c r="D18" s="255" t="str">
        <f>IF(S1,"Les cotes sont également consultables sur le lien suivant http://www.cotes.fr/football/Euro-2016-ed251","")</f>
        <v>Les cotes sont également consultables sur le lien suivant http://www.cotes.fr/football/Euro-2016-ed251</v>
      </c>
      <c r="E18" s="255"/>
      <c r="F18" s="255"/>
      <c r="G18" s="255"/>
      <c r="H18" s="255"/>
      <c r="I18" s="254"/>
      <c r="J18" s="254"/>
      <c r="K18" s="254"/>
      <c r="L18" s="254"/>
      <c r="M18" s="254"/>
      <c r="N18" s="254"/>
      <c r="O18" s="254"/>
      <c r="P18" s="254"/>
      <c r="Q18" s="254"/>
    </row>
    <row r="19" spans="2:17" x14ac:dyDescent="0.2">
      <c r="B19" s="254"/>
      <c r="C19" s="257"/>
      <c r="D19" s="255" t="str">
        <f>IF(S1,"Les cotes ont été relevées sur ce site en date du 17/05/2016. Elles sont fixes et ne seront plus modifiées. ","")</f>
        <v xml:space="preserve">Les cotes ont été relevées sur ce site en date du 17/05/2016. Elles sont fixes et ne seront plus modifiées. </v>
      </c>
      <c r="E19" s="255"/>
      <c r="F19" s="255"/>
      <c r="G19" s="255"/>
      <c r="H19" s="255"/>
      <c r="I19" s="254"/>
      <c r="J19" s="254"/>
      <c r="K19" s="254"/>
      <c r="L19" s="254"/>
      <c r="M19" s="254"/>
      <c r="N19" s="254"/>
      <c r="O19" s="254"/>
      <c r="P19" s="254"/>
      <c r="Q19" s="254"/>
    </row>
    <row r="20" spans="2:17" x14ac:dyDescent="0.2">
      <c r="B20" s="254"/>
      <c r="C20" s="255"/>
      <c r="D20" s="255" t="s">
        <v>135</v>
      </c>
      <c r="E20" s="255"/>
      <c r="F20" s="255"/>
      <c r="G20" s="255"/>
      <c r="H20" s="255"/>
      <c r="I20" s="254"/>
      <c r="J20" s="254"/>
      <c r="K20" s="254"/>
      <c r="L20" s="254"/>
      <c r="M20" s="254"/>
      <c r="N20" s="254"/>
      <c r="O20" s="254"/>
      <c r="P20" s="254"/>
      <c r="Q20" s="254"/>
    </row>
    <row r="21" spans="2:17" x14ac:dyDescent="0.2">
      <c r="B21" s="254"/>
      <c r="C21" s="255"/>
      <c r="D21" s="258" t="str">
        <f>CONCATENATE("  - en cas de bon pronostic sans le score, le joueur gagnera ",S4,IF(S1," * la cote du pronostic"," points"))</f>
        <v xml:space="preserve">  - en cas de bon pronostic sans le score, le joueur gagnera 3 * la cote du pronostic</v>
      </c>
      <c r="E21" s="255"/>
      <c r="F21" s="255"/>
      <c r="G21" s="255"/>
      <c r="H21" s="255"/>
      <c r="I21" s="254"/>
      <c r="J21" s="254"/>
      <c r="K21" s="254"/>
      <c r="L21" s="254"/>
      <c r="M21" s="254"/>
      <c r="N21" s="254"/>
      <c r="O21" s="254"/>
      <c r="P21" s="254"/>
      <c r="Q21" s="254"/>
    </row>
    <row r="22" spans="2:17" x14ac:dyDescent="0.2">
      <c r="B22" s="254"/>
      <c r="C22" s="255"/>
      <c r="D22" s="258" t="str">
        <f>CONCATENATE("  - en cas de bon pronostic avec le score exact, le joueur gagnera ",S3,IF(S1," * la cote du pronostic"," points"))</f>
        <v xml:space="preserve">  - en cas de bon pronostic avec le score exact, le joueur gagnera 5 * la cote du pronostic</v>
      </c>
      <c r="E22" s="255"/>
      <c r="F22" s="255"/>
      <c r="G22" s="255"/>
      <c r="H22" s="255"/>
      <c r="I22" s="254"/>
      <c r="J22" s="254"/>
      <c r="K22" s="254"/>
      <c r="L22" s="254"/>
      <c r="M22" s="254"/>
      <c r="N22" s="254"/>
      <c r="O22" s="254"/>
      <c r="P22" s="254"/>
      <c r="Q22" s="254"/>
    </row>
    <row r="23" spans="2:17" x14ac:dyDescent="0.2">
      <c r="B23" s="254"/>
      <c r="C23" s="255"/>
      <c r="D23" s="258" t="s">
        <v>172</v>
      </c>
      <c r="E23" s="255"/>
      <c r="F23" s="255"/>
      <c r="G23" s="255"/>
      <c r="H23" s="255"/>
      <c r="I23" s="254"/>
      <c r="J23" s="254"/>
      <c r="K23" s="254"/>
      <c r="L23" s="254"/>
      <c r="M23" s="254"/>
      <c r="N23" s="254"/>
      <c r="O23" s="254"/>
      <c r="P23" s="254"/>
      <c r="Q23" s="254"/>
    </row>
    <row r="24" spans="2:17" x14ac:dyDescent="0.2">
      <c r="B24" s="254"/>
      <c r="C24" s="255"/>
      <c r="D24" s="258"/>
      <c r="E24" s="255"/>
      <c r="F24" s="255"/>
      <c r="G24" s="255"/>
      <c r="H24" s="255"/>
      <c r="I24" s="254"/>
      <c r="J24" s="254"/>
      <c r="K24" s="254"/>
      <c r="L24" s="254"/>
      <c r="M24" s="254"/>
      <c r="N24" s="254"/>
      <c r="O24" s="254"/>
      <c r="P24" s="254"/>
      <c r="Q24" s="254"/>
    </row>
    <row r="25" spans="2:17" x14ac:dyDescent="0.2">
      <c r="B25" s="254"/>
      <c r="C25" s="255"/>
      <c r="D25" s="255" t="s">
        <v>136</v>
      </c>
      <c r="E25" s="255"/>
      <c r="F25" s="255"/>
      <c r="G25" s="255"/>
      <c r="H25" s="255"/>
      <c r="I25" s="254"/>
      <c r="J25" s="254"/>
      <c r="K25" s="254"/>
      <c r="L25" s="254"/>
      <c r="M25" s="254"/>
      <c r="N25" s="254"/>
      <c r="O25" s="254"/>
      <c r="P25" s="254"/>
      <c r="Q25" s="254"/>
    </row>
    <row r="26" spans="2:17" x14ac:dyDescent="0.2">
      <c r="B26" s="254"/>
      <c r="C26" s="255"/>
      <c r="D26" s="255" t="str">
        <f>IF(S1,CONCATENATE("Les cotes sont de ",[1]Poules!M10," pour une victoire de la France , ",[1]Poules!O10," pour une victoire de la Roumanie et de ",[1]Poules!N10," pour un match nul"),"")</f>
        <v>Les cotes sont de 1,3 pour une victoire de la France , 10 pour une victoire de la Roumanie et de 4,7 pour un match nul</v>
      </c>
      <c r="E26" s="255"/>
      <c r="F26" s="255"/>
      <c r="G26" s="255"/>
      <c r="H26" s="255"/>
      <c r="I26" s="254"/>
      <c r="J26" s="254"/>
      <c r="K26" s="254"/>
      <c r="L26" s="254"/>
      <c r="M26" s="254"/>
      <c r="N26" s="254"/>
      <c r="O26" s="254"/>
      <c r="P26" s="254"/>
      <c r="Q26" s="254"/>
    </row>
    <row r="27" spans="2:17" x14ac:dyDescent="0.2">
      <c r="B27" s="254"/>
      <c r="C27" s="255"/>
      <c r="D27" s="255" t="s">
        <v>137</v>
      </c>
      <c r="E27" s="255"/>
      <c r="F27" s="255"/>
      <c r="G27" s="255"/>
      <c r="H27" s="255"/>
      <c r="I27" s="254"/>
      <c r="J27" s="254"/>
      <c r="K27" s="254"/>
      <c r="L27" s="254"/>
      <c r="M27" s="254"/>
      <c r="N27" s="254"/>
      <c r="O27" s="254"/>
      <c r="P27" s="254"/>
      <c r="Q27" s="254"/>
    </row>
    <row r="28" spans="2:17" x14ac:dyDescent="0.2">
      <c r="B28" s="254"/>
      <c r="C28" s="255"/>
      <c r="D28" s="254"/>
      <c r="E28" s="255" t="str">
        <f>CONCATENATE("A l'issue de la rencontre, tous les joueurs ayant pronostiqué une victoire de la France sur le score de 1-0 marquent ",S3,IF(S1,CONCATENATE("*",[1]Poules!M10,", soit ",S3*[1]Poules!M10," points.")," points"))</f>
        <v>A l'issue de la rencontre, tous les joueurs ayant pronostiqué une victoire de la France sur le score de 1-0 marquent 5*1,3, soit 6,5 points.</v>
      </c>
      <c r="F28" s="255"/>
      <c r="G28" s="255"/>
      <c r="H28" s="255"/>
      <c r="I28" s="254"/>
      <c r="J28" s="254"/>
      <c r="K28" s="254"/>
      <c r="L28" s="254"/>
      <c r="M28" s="254"/>
      <c r="N28" s="254"/>
      <c r="O28" s="254"/>
      <c r="P28" s="254"/>
      <c r="Q28" s="254"/>
    </row>
    <row r="29" spans="2:17" x14ac:dyDescent="0.2">
      <c r="B29" s="254"/>
      <c r="C29" s="255"/>
      <c r="D29" s="254"/>
      <c r="E29" s="255" t="str">
        <f>CONCATENATE("Tous les joueurs ayant pronostiqué une victoire de la France sur un score différent de 1-0 marquent ",S4,IF(S1,CONCATENATE("*",[1]Poules!M10,", soit ",S4*[1]Poules!M10," points")," points"))</f>
        <v>Tous les joueurs ayant pronostiqué une victoire de la France sur un score différent de 1-0 marquent 3*1,3, soit 3,9 points</v>
      </c>
      <c r="F29" s="255"/>
      <c r="G29" s="255"/>
      <c r="H29" s="255"/>
      <c r="I29" s="254"/>
      <c r="J29" s="254"/>
      <c r="K29" s="254"/>
      <c r="L29" s="254"/>
      <c r="M29" s="254"/>
      <c r="N29" s="254"/>
      <c r="O29" s="254"/>
      <c r="P29" s="254"/>
      <c r="Q29" s="254"/>
    </row>
    <row r="30" spans="2:17" x14ac:dyDescent="0.2">
      <c r="B30" s="254"/>
      <c r="C30" s="255"/>
      <c r="D30" s="254"/>
      <c r="E30" s="255" t="s">
        <v>138</v>
      </c>
      <c r="F30" s="255"/>
      <c r="G30" s="255"/>
      <c r="H30" s="255"/>
      <c r="I30" s="254"/>
      <c r="J30" s="254"/>
      <c r="K30" s="254"/>
      <c r="L30" s="254"/>
      <c r="M30" s="254"/>
      <c r="N30" s="254"/>
      <c r="O30" s="254"/>
      <c r="P30" s="254"/>
      <c r="Q30" s="254"/>
    </row>
    <row r="31" spans="2:17" x14ac:dyDescent="0.2">
      <c r="B31" s="254"/>
      <c r="C31" s="255"/>
      <c r="D31" s="255" t="s">
        <v>139</v>
      </c>
      <c r="E31" s="255"/>
      <c r="F31" s="255"/>
      <c r="G31" s="255"/>
      <c r="H31" s="255"/>
      <c r="I31" s="254"/>
      <c r="J31" s="254"/>
      <c r="K31" s="254"/>
      <c r="L31" s="254"/>
      <c r="M31" s="254"/>
      <c r="N31" s="254"/>
      <c r="O31" s="254"/>
      <c r="P31" s="254"/>
      <c r="Q31" s="254"/>
    </row>
    <row r="32" spans="2:17" x14ac:dyDescent="0.2">
      <c r="B32" s="254"/>
      <c r="C32" s="255"/>
      <c r="D32" s="254"/>
      <c r="E32" s="255" t="str">
        <f>CONCATENATE("A l'issue de la rencontre, tous les joueurs ayant pronostiqué une victoire de la Roumanie sur le score de 1-0 marquent ",S3,IF(S1,CONCATENATE("*",[1]Poules!O10,", soit ",S3*[1]Poules!O10," points.")," points"))</f>
        <v>A l'issue de la rencontre, tous les joueurs ayant pronostiqué une victoire de la Roumanie sur le score de 1-0 marquent 5*10, soit 50 points.</v>
      </c>
      <c r="F32" s="255"/>
      <c r="G32" s="255"/>
      <c r="H32" s="255"/>
      <c r="I32" s="254"/>
      <c r="J32" s="254"/>
      <c r="K32" s="254"/>
      <c r="L32" s="254"/>
      <c r="M32" s="254"/>
      <c r="N32" s="254"/>
      <c r="O32" s="254"/>
      <c r="P32" s="254"/>
      <c r="Q32" s="254"/>
    </row>
    <row r="33" spans="2:17" x14ac:dyDescent="0.2">
      <c r="B33" s="254"/>
      <c r="C33" s="255"/>
      <c r="D33" s="254"/>
      <c r="E33" s="255" t="str">
        <f>CONCATENATE("Tous les joueurs ayant pronostiqué une victoire de la Roumanie sur un score différent de 1-0 marquent ",S4,IF(S1,CONCATENATE("*",[1]Poules!O10,", soit ",S4*[1]Poules!O10," points")," points"))</f>
        <v>Tous les joueurs ayant pronostiqué une victoire de la Roumanie sur un score différent de 1-0 marquent 3*10, soit 30 points</v>
      </c>
      <c r="F33" s="255"/>
      <c r="G33" s="255"/>
      <c r="H33" s="255"/>
      <c r="I33" s="254"/>
      <c r="J33" s="254"/>
      <c r="K33" s="254"/>
      <c r="L33" s="254"/>
      <c r="M33" s="254"/>
      <c r="N33" s="254"/>
      <c r="O33" s="254"/>
      <c r="P33" s="254"/>
      <c r="Q33" s="254"/>
    </row>
    <row r="34" spans="2:17" x14ac:dyDescent="0.2">
      <c r="B34" s="254"/>
      <c r="C34" s="255"/>
      <c r="D34" s="254"/>
      <c r="E34" s="255" t="s">
        <v>140</v>
      </c>
      <c r="F34" s="255"/>
      <c r="G34" s="255"/>
      <c r="H34" s="255"/>
      <c r="I34" s="254"/>
      <c r="J34" s="254"/>
      <c r="K34" s="254"/>
      <c r="L34" s="254"/>
      <c r="M34" s="254"/>
      <c r="N34" s="254"/>
      <c r="O34" s="254"/>
      <c r="P34" s="254"/>
      <c r="Q34" s="254"/>
    </row>
    <row r="35" spans="2:17" x14ac:dyDescent="0.2">
      <c r="B35" s="254"/>
      <c r="C35" s="255"/>
      <c r="D35" s="254"/>
      <c r="E35" s="255"/>
      <c r="F35" s="255"/>
      <c r="G35" s="255"/>
      <c r="H35" s="255"/>
      <c r="I35" s="254"/>
      <c r="J35" s="254"/>
      <c r="K35" s="254"/>
      <c r="L35" s="254"/>
      <c r="M35" s="254"/>
      <c r="N35" s="254"/>
      <c r="O35" s="254"/>
      <c r="P35" s="254"/>
      <c r="Q35" s="254"/>
    </row>
    <row r="36" spans="2:17" ht="15.75" x14ac:dyDescent="0.25">
      <c r="B36" s="254"/>
      <c r="C36" s="255"/>
      <c r="D36" s="265" t="s">
        <v>174</v>
      </c>
      <c r="E36" s="255"/>
      <c r="F36" s="255"/>
      <c r="G36" s="255"/>
      <c r="H36" s="255"/>
      <c r="I36" s="254"/>
      <c r="J36" s="254"/>
      <c r="K36" s="254"/>
      <c r="L36" s="254"/>
      <c r="M36" s="254"/>
      <c r="N36" s="254"/>
      <c r="O36" s="254"/>
      <c r="P36" s="254"/>
      <c r="Q36" s="254"/>
    </row>
    <row r="37" spans="2:17" x14ac:dyDescent="0.2">
      <c r="B37" s="254"/>
      <c r="C37" s="255"/>
      <c r="D37" s="254"/>
      <c r="E37" s="255"/>
      <c r="F37" s="255"/>
      <c r="G37" s="255"/>
      <c r="H37" s="255"/>
      <c r="I37" s="254"/>
      <c r="J37" s="254"/>
      <c r="K37" s="254"/>
      <c r="L37" s="254"/>
      <c r="M37" s="254"/>
      <c r="N37" s="254"/>
      <c r="O37" s="254"/>
      <c r="P37" s="254"/>
      <c r="Q37" s="254"/>
    </row>
    <row r="38" spans="2:17" x14ac:dyDescent="0.2">
      <c r="B38" s="254"/>
      <c r="C38" s="257" t="s">
        <v>160</v>
      </c>
      <c r="D38" s="255" t="s">
        <v>173</v>
      </c>
      <c r="E38" s="255"/>
      <c r="F38" s="255"/>
      <c r="G38" s="255"/>
      <c r="H38" s="255"/>
      <c r="I38" s="254"/>
      <c r="J38" s="254"/>
      <c r="K38" s="254"/>
      <c r="L38" s="254"/>
      <c r="M38" s="254"/>
      <c r="N38" s="254"/>
      <c r="O38" s="254"/>
      <c r="P38" s="254"/>
      <c r="Q38" s="254"/>
    </row>
    <row r="39" spans="2:17" x14ac:dyDescent="0.2">
      <c r="B39" s="254"/>
      <c r="C39" s="257"/>
      <c r="D39" s="255"/>
      <c r="E39" s="255"/>
      <c r="F39" s="255"/>
      <c r="G39" s="255"/>
      <c r="H39" s="255"/>
      <c r="I39" s="254"/>
      <c r="J39" s="254"/>
      <c r="K39" s="254"/>
      <c r="L39" s="254"/>
      <c r="M39" s="254"/>
      <c r="N39" s="254"/>
      <c r="O39" s="254"/>
      <c r="P39" s="254"/>
      <c r="Q39" s="254"/>
    </row>
    <row r="40" spans="2:17" x14ac:dyDescent="0.2">
      <c r="B40" s="254"/>
      <c r="C40" s="255"/>
      <c r="D40" s="260" t="s">
        <v>175</v>
      </c>
      <c r="E40" s="255"/>
      <c r="F40" s="255" t="s">
        <v>141</v>
      </c>
      <c r="G40" s="255"/>
      <c r="H40" s="255"/>
      <c r="I40" s="254"/>
      <c r="J40" s="254"/>
      <c r="K40" s="254"/>
      <c r="L40" s="254"/>
      <c r="M40" s="254"/>
      <c r="N40" s="254"/>
      <c r="O40" s="254"/>
      <c r="P40" s="254"/>
      <c r="Q40" s="254"/>
    </row>
    <row r="41" spans="2:17" x14ac:dyDescent="0.2">
      <c r="B41" s="254"/>
      <c r="C41" s="255"/>
      <c r="D41" s="254"/>
      <c r="E41" s="255"/>
      <c r="F41" s="255" t="str">
        <f>CONCATENATE("Pour chaque huitième de finaliste trouvé, le joueur marque ",S8,IF(S1," * la cote de qualification en 8ème"," points"))</f>
        <v>Pour chaque huitième de finaliste trouvé, le joueur marque 5 * la cote de qualification en 8ème</v>
      </c>
      <c r="G41" s="255"/>
      <c r="H41" s="255"/>
      <c r="I41" s="254"/>
      <c r="J41" s="254"/>
      <c r="K41" s="254"/>
      <c r="L41" s="254"/>
      <c r="M41" s="254"/>
      <c r="N41" s="254"/>
      <c r="O41" s="254"/>
      <c r="P41" s="254"/>
      <c r="Q41" s="254"/>
    </row>
    <row r="42" spans="2:17" x14ac:dyDescent="0.2">
      <c r="B42" s="254"/>
      <c r="C42" s="255"/>
      <c r="D42" s="254"/>
      <c r="E42" s="255"/>
      <c r="F42" s="255" t="s">
        <v>179</v>
      </c>
      <c r="G42" s="255" t="str">
        <f>CONCATENATE("la qualification de la France en 8ème rapportera ",S8,IF(S1,CONCATENATE(" * ",[1]Poules!BK11," points à ceux qui l'ont pronostiquée, soit ",S8*[1]Poules!BK11," points")," points à ceux qui l'ont pronostiquée"))</f>
        <v>la qualification de la France en 8ème rapportera 5 * 1 points à ceux qui l'ont pronostiquée, soit 5 points</v>
      </c>
      <c r="H42" s="255"/>
      <c r="I42" s="254"/>
      <c r="J42" s="254"/>
      <c r="K42" s="254"/>
      <c r="L42" s="254"/>
      <c r="M42" s="254"/>
      <c r="N42" s="254"/>
      <c r="O42" s="254"/>
      <c r="P42" s="254"/>
      <c r="Q42" s="254"/>
    </row>
    <row r="43" spans="2:17" x14ac:dyDescent="0.2">
      <c r="B43" s="254"/>
      <c r="C43" s="255"/>
      <c r="D43" s="254"/>
      <c r="E43" s="255"/>
      <c r="F43" s="255"/>
      <c r="G43" s="255" t="str">
        <f>CONCATENATE("la qualification de la Roumanie en 8ème rapportera ",S8,IF(S1,CONCATENATE(" * ",[1]Poules!BK12," points à ceux qui l'ont pronostiquée, soit ",S8*[1]Poules!BK12," points")," points à ceux qui l'ont pronostiquée"))</f>
        <v>la qualification de la Roumanie en 8ème rapportera 5 * 1,5 points à ceux qui l'ont pronostiquée, soit 7,5 points</v>
      </c>
      <c r="H43" s="255"/>
      <c r="I43" s="254"/>
      <c r="J43" s="254"/>
      <c r="K43" s="254"/>
      <c r="L43" s="254"/>
      <c r="M43" s="254"/>
      <c r="N43" s="254"/>
      <c r="O43" s="254"/>
      <c r="P43" s="254"/>
      <c r="Q43" s="254"/>
    </row>
    <row r="44" spans="2:17" x14ac:dyDescent="0.2">
      <c r="B44" s="254"/>
      <c r="C44" s="255"/>
      <c r="D44" s="254"/>
      <c r="E44" s="255"/>
      <c r="F44" s="255"/>
      <c r="G44" s="255"/>
      <c r="H44" s="255"/>
      <c r="I44" s="254"/>
      <c r="J44" s="254"/>
      <c r="K44" s="254"/>
      <c r="L44" s="254"/>
      <c r="M44" s="254"/>
      <c r="N44" s="254"/>
      <c r="O44" s="254"/>
      <c r="P44" s="254"/>
      <c r="Q44" s="254"/>
    </row>
    <row r="45" spans="2:17" x14ac:dyDescent="0.2">
      <c r="B45" s="254"/>
      <c r="C45" s="255"/>
      <c r="D45" s="260" t="s">
        <v>176</v>
      </c>
      <c r="E45" s="255"/>
      <c r="F45" s="255" t="s">
        <v>68</v>
      </c>
      <c r="G45" s="255"/>
      <c r="H45" s="255"/>
      <c r="I45" s="254"/>
      <c r="J45" s="254"/>
      <c r="K45" s="254"/>
      <c r="L45" s="254"/>
      <c r="M45" s="254"/>
      <c r="N45" s="254"/>
      <c r="O45" s="254"/>
      <c r="P45" s="254"/>
      <c r="Q45" s="254"/>
    </row>
    <row r="46" spans="2:17" x14ac:dyDescent="0.2">
      <c r="B46" s="254"/>
      <c r="C46" s="255"/>
      <c r="D46" s="254"/>
      <c r="E46" s="255"/>
      <c r="F46" s="255" t="str">
        <f>CONCATENATE("pour chaque quart de finaliste trouvé, le joueur marque ",S9," points")</f>
        <v>pour chaque quart de finaliste trouvé, le joueur marque 8 points</v>
      </c>
      <c r="G46" s="255"/>
      <c r="H46" s="255"/>
      <c r="I46" s="254"/>
      <c r="J46" s="254"/>
      <c r="K46" s="254"/>
      <c r="L46" s="254"/>
      <c r="M46" s="254"/>
      <c r="N46" s="254"/>
      <c r="O46" s="254"/>
      <c r="P46" s="254"/>
      <c r="Q46" s="254"/>
    </row>
    <row r="47" spans="2:17" x14ac:dyDescent="0.2">
      <c r="B47" s="254"/>
      <c r="C47" s="255"/>
      <c r="D47" s="254"/>
      <c r="E47" s="255"/>
      <c r="F47" s="255"/>
      <c r="G47" s="255"/>
      <c r="H47" s="255"/>
      <c r="I47" s="254"/>
      <c r="J47" s="254"/>
      <c r="K47" s="254"/>
      <c r="L47" s="254"/>
      <c r="M47" s="254"/>
      <c r="N47" s="254"/>
      <c r="O47" s="254"/>
      <c r="P47" s="254"/>
      <c r="Q47" s="254"/>
    </row>
    <row r="48" spans="2:17" x14ac:dyDescent="0.2">
      <c r="B48" s="254"/>
      <c r="C48" s="255"/>
      <c r="D48" s="260" t="s">
        <v>177</v>
      </c>
      <c r="E48" s="255"/>
      <c r="F48" s="255" t="s">
        <v>69</v>
      </c>
      <c r="G48" s="255"/>
      <c r="H48" s="255"/>
      <c r="I48" s="254"/>
      <c r="J48" s="254"/>
      <c r="K48" s="254"/>
      <c r="L48" s="254"/>
      <c r="M48" s="254"/>
      <c r="N48" s="254"/>
      <c r="O48" s="254"/>
      <c r="P48" s="254"/>
      <c r="Q48" s="254"/>
    </row>
    <row r="49" spans="2:17" x14ac:dyDescent="0.2">
      <c r="B49" s="254"/>
      <c r="C49" s="255"/>
      <c r="D49" s="254"/>
      <c r="E49" s="255"/>
      <c r="F49" s="255" t="str">
        <f>CONCATENATE("pour chaque demi-finaliste trouvé, le joueur marque ",S10," points")</f>
        <v>pour chaque demi-finaliste trouvé, le joueur marque 12 points</v>
      </c>
      <c r="G49" s="255"/>
      <c r="H49" s="255"/>
      <c r="I49" s="254"/>
      <c r="J49" s="254"/>
      <c r="K49" s="254"/>
      <c r="L49" s="254"/>
      <c r="M49" s="254"/>
      <c r="N49" s="254"/>
      <c r="O49" s="254"/>
      <c r="P49" s="254"/>
      <c r="Q49" s="254"/>
    </row>
    <row r="50" spans="2:17" x14ac:dyDescent="0.2">
      <c r="B50" s="254"/>
      <c r="C50" s="255"/>
      <c r="D50" s="254"/>
      <c r="E50" s="255"/>
      <c r="F50" s="255"/>
      <c r="G50" s="255"/>
      <c r="H50" s="255"/>
      <c r="I50" s="254"/>
      <c r="J50" s="254"/>
      <c r="K50" s="254"/>
      <c r="L50" s="254"/>
      <c r="M50" s="254"/>
      <c r="N50" s="254"/>
      <c r="O50" s="254"/>
      <c r="P50" s="254"/>
      <c r="Q50" s="254"/>
    </row>
    <row r="51" spans="2:17" x14ac:dyDescent="0.2">
      <c r="B51" s="254"/>
      <c r="C51" s="255"/>
      <c r="D51" s="260" t="s">
        <v>178</v>
      </c>
      <c r="E51" s="255"/>
      <c r="F51" s="255" t="s">
        <v>70</v>
      </c>
      <c r="G51" s="255"/>
      <c r="H51" s="255"/>
      <c r="I51" s="254"/>
      <c r="J51" s="254"/>
      <c r="K51" s="254"/>
      <c r="L51" s="254"/>
      <c r="M51" s="254"/>
      <c r="N51" s="254"/>
      <c r="O51" s="254"/>
      <c r="P51" s="254"/>
      <c r="Q51" s="254"/>
    </row>
    <row r="52" spans="2:17" x14ac:dyDescent="0.2">
      <c r="B52" s="254"/>
      <c r="C52" s="255"/>
      <c r="D52" s="254"/>
      <c r="E52" s="255"/>
      <c r="F52" s="255" t="str">
        <f>CONCATENATE("pour chaque finaliste trouvé, le joueur marque ",S11," points")</f>
        <v>pour chaque finaliste trouvé, le joueur marque 18 points</v>
      </c>
      <c r="G52" s="255"/>
      <c r="H52" s="255"/>
      <c r="I52" s="254"/>
      <c r="J52" s="254"/>
      <c r="K52" s="254"/>
      <c r="L52" s="254"/>
      <c r="M52" s="254"/>
      <c r="N52" s="254"/>
      <c r="O52" s="254"/>
      <c r="P52" s="254"/>
      <c r="Q52" s="254"/>
    </row>
    <row r="53" spans="2:17" x14ac:dyDescent="0.2">
      <c r="B53" s="254"/>
      <c r="C53" s="255"/>
      <c r="D53" s="254"/>
      <c r="E53" s="255"/>
      <c r="F53" s="255"/>
      <c r="G53" s="255"/>
      <c r="H53" s="255"/>
      <c r="I53" s="254"/>
      <c r="J53" s="254"/>
      <c r="K53" s="254"/>
      <c r="L53" s="254"/>
      <c r="M53" s="254"/>
      <c r="N53" s="254"/>
      <c r="O53" s="254"/>
      <c r="P53" s="254"/>
      <c r="Q53" s="254"/>
    </row>
    <row r="54" spans="2:17" x14ac:dyDescent="0.2">
      <c r="B54" s="254"/>
      <c r="C54" s="255"/>
      <c r="D54" s="260" t="s">
        <v>32</v>
      </c>
      <c r="E54" s="255"/>
      <c r="F54" s="255" t="s">
        <v>142</v>
      </c>
      <c r="G54" s="255"/>
      <c r="H54" s="255"/>
      <c r="I54" s="254"/>
      <c r="J54" s="254"/>
      <c r="K54" s="254"/>
      <c r="L54" s="254"/>
      <c r="M54" s="254"/>
      <c r="N54" s="254"/>
      <c r="O54" s="254"/>
      <c r="P54" s="254"/>
      <c r="Q54" s="254"/>
    </row>
    <row r="55" spans="2:17" x14ac:dyDescent="0.2">
      <c r="B55" s="254"/>
      <c r="C55" s="255"/>
      <c r="D55" s="260"/>
      <c r="E55" s="255"/>
      <c r="F55" s="255" t="str">
        <f>CONCATENATE("si le joueur trouve le vainqueur de la compétition, il marque ",S12," points")</f>
        <v>si le joueur trouve le vainqueur de la compétition, il marque 30 points</v>
      </c>
      <c r="G55" s="255"/>
      <c r="H55" s="255"/>
      <c r="I55" s="254"/>
      <c r="J55" s="254"/>
      <c r="K55" s="254"/>
      <c r="L55" s="254"/>
      <c r="M55" s="254"/>
      <c r="N55" s="254"/>
      <c r="O55" s="254"/>
      <c r="P55" s="254"/>
      <c r="Q55" s="254"/>
    </row>
    <row r="56" spans="2:17" x14ac:dyDescent="0.2">
      <c r="B56" s="254"/>
      <c r="C56" s="255"/>
      <c r="D56" s="260"/>
      <c r="E56" s="255"/>
      <c r="F56" s="255"/>
      <c r="G56" s="255"/>
      <c r="H56" s="255"/>
      <c r="I56" s="254"/>
      <c r="J56" s="254"/>
      <c r="K56" s="254"/>
      <c r="L56" s="254"/>
      <c r="M56" s="254"/>
      <c r="N56" s="254"/>
      <c r="O56" s="254"/>
      <c r="P56" s="254"/>
      <c r="Q56" s="254"/>
    </row>
    <row r="57" spans="2:17" ht="15.75" x14ac:dyDescent="0.25">
      <c r="B57" s="254"/>
      <c r="C57" s="257"/>
      <c r="D57" s="265" t="s">
        <v>174</v>
      </c>
      <c r="E57" s="255"/>
      <c r="F57" s="255"/>
      <c r="G57" s="255"/>
      <c r="H57" s="255"/>
      <c r="I57" s="254"/>
      <c r="J57" s="254"/>
      <c r="K57" s="254"/>
      <c r="L57" s="254"/>
      <c r="M57" s="254"/>
      <c r="N57" s="254"/>
      <c r="O57" s="254"/>
      <c r="P57" s="254"/>
      <c r="Q57" s="254"/>
    </row>
    <row r="58" spans="2:17" x14ac:dyDescent="0.2">
      <c r="B58" s="254"/>
      <c r="C58" s="255"/>
      <c r="D58" s="260"/>
      <c r="E58" s="255"/>
      <c r="F58" s="255"/>
      <c r="G58" s="255"/>
      <c r="H58" s="255"/>
      <c r="I58" s="254"/>
      <c r="J58" s="254"/>
      <c r="K58" s="254"/>
      <c r="L58" s="254"/>
      <c r="M58" s="254"/>
      <c r="N58" s="254"/>
      <c r="O58" s="254"/>
      <c r="P58" s="254"/>
      <c r="Q58" s="254"/>
    </row>
    <row r="59" spans="2:17" x14ac:dyDescent="0.2">
      <c r="B59" s="254"/>
      <c r="C59" s="257"/>
      <c r="D59" s="254"/>
      <c r="E59" s="255"/>
      <c r="F59" s="255"/>
      <c r="G59" s="255"/>
      <c r="H59" s="255"/>
      <c r="I59" s="254"/>
      <c r="J59" s="254"/>
      <c r="K59" s="254"/>
      <c r="L59" s="254"/>
      <c r="M59" s="254"/>
      <c r="N59" s="254"/>
      <c r="O59" s="254"/>
      <c r="P59" s="254"/>
      <c r="Q59" s="254"/>
    </row>
    <row r="60" spans="2:17" x14ac:dyDescent="0.2">
      <c r="B60" s="254"/>
      <c r="C60" s="257"/>
      <c r="D60" s="254"/>
      <c r="E60" s="255"/>
      <c r="F60" s="255"/>
      <c r="G60" s="255"/>
      <c r="H60" s="255"/>
      <c r="I60" s="254"/>
      <c r="J60" s="254"/>
      <c r="K60" s="254"/>
      <c r="L60" s="254"/>
      <c r="M60" s="254"/>
      <c r="N60" s="254"/>
      <c r="O60" s="254"/>
      <c r="P60" s="254"/>
      <c r="Q60" s="254"/>
    </row>
    <row r="61" spans="2:17" x14ac:dyDescent="0.2">
      <c r="B61" s="254"/>
      <c r="C61" s="257"/>
      <c r="D61" s="254"/>
      <c r="E61" s="255"/>
      <c r="F61" s="255"/>
      <c r="G61" s="255"/>
      <c r="H61" s="255"/>
      <c r="I61" s="254"/>
      <c r="J61" s="254"/>
      <c r="K61" s="254"/>
      <c r="L61" s="254"/>
      <c r="M61" s="254"/>
      <c r="N61" s="254"/>
      <c r="O61" s="254"/>
      <c r="P61" s="254"/>
      <c r="Q61" s="254"/>
    </row>
    <row r="62" spans="2:17" x14ac:dyDescent="0.2">
      <c r="B62" s="254"/>
      <c r="C62" s="251" t="s">
        <v>28</v>
      </c>
      <c r="D62" s="255"/>
      <c r="E62" s="255"/>
      <c r="F62" s="255"/>
      <c r="G62" s="255"/>
      <c r="H62" s="255"/>
      <c r="I62" s="254"/>
      <c r="J62" s="254"/>
      <c r="K62" s="254"/>
      <c r="L62" s="254"/>
      <c r="M62" s="254"/>
      <c r="N62" s="254"/>
      <c r="O62" s="254"/>
      <c r="P62" s="254"/>
      <c r="Q62" s="254"/>
    </row>
    <row r="63" spans="2:17" x14ac:dyDescent="0.2">
      <c r="B63" s="254"/>
      <c r="C63" s="255"/>
      <c r="D63" s="255"/>
      <c r="E63" s="255"/>
      <c r="F63" s="255"/>
      <c r="G63" s="255"/>
      <c r="H63" s="255"/>
      <c r="I63" s="254"/>
      <c r="J63" s="254"/>
      <c r="K63" s="254"/>
      <c r="L63" s="254"/>
      <c r="M63" s="254"/>
      <c r="N63" s="254"/>
      <c r="O63" s="254"/>
      <c r="P63" s="254"/>
      <c r="Q63" s="254"/>
    </row>
    <row r="64" spans="2:17" x14ac:dyDescent="0.2">
      <c r="B64" s="254"/>
      <c r="C64" s="254" t="s">
        <v>161</v>
      </c>
      <c r="D64" s="255"/>
      <c r="E64" s="255"/>
      <c r="F64" s="255"/>
      <c r="G64" s="255"/>
      <c r="H64" s="255"/>
      <c r="I64" s="254"/>
      <c r="J64" s="254"/>
      <c r="K64" s="254"/>
      <c r="L64" s="254"/>
      <c r="M64" s="254"/>
      <c r="N64" s="254"/>
      <c r="O64" s="254"/>
      <c r="P64" s="254"/>
      <c r="Q64" s="254"/>
    </row>
    <row r="65" spans="2:17" ht="13.5" customHeight="1" x14ac:dyDescent="0.2">
      <c r="B65" s="254"/>
      <c r="C65" s="254" t="s">
        <v>162</v>
      </c>
      <c r="D65" s="255"/>
      <c r="E65" s="255"/>
      <c r="F65" s="255"/>
      <c r="G65" s="255"/>
      <c r="H65" s="255"/>
      <c r="I65" s="254"/>
      <c r="J65" s="254"/>
      <c r="K65" s="254"/>
      <c r="L65" s="254"/>
      <c r="M65" s="254"/>
      <c r="N65" s="254"/>
      <c r="O65" s="254"/>
      <c r="P65" s="254"/>
      <c r="Q65" s="254"/>
    </row>
    <row r="66" spans="2:17" ht="13.5" customHeight="1" x14ac:dyDescent="0.2">
      <c r="B66" s="254"/>
      <c r="C66" s="254" t="s">
        <v>163</v>
      </c>
      <c r="D66" s="255"/>
      <c r="E66" s="255"/>
      <c r="F66" s="255"/>
      <c r="G66" s="255"/>
      <c r="H66" s="255"/>
      <c r="I66" s="254"/>
      <c r="J66" s="254"/>
      <c r="K66" s="254"/>
      <c r="L66" s="254"/>
      <c r="M66" s="254"/>
      <c r="N66" s="254"/>
      <c r="O66" s="254"/>
      <c r="P66" s="254"/>
      <c r="Q66" s="254"/>
    </row>
    <row r="67" spans="2:17" ht="13.5" customHeight="1" x14ac:dyDescent="0.2">
      <c r="B67" s="254"/>
      <c r="C67" s="254" t="s">
        <v>164</v>
      </c>
      <c r="D67" s="255"/>
      <c r="E67" s="255"/>
      <c r="F67" s="255"/>
      <c r="G67" s="255"/>
      <c r="H67" s="255"/>
      <c r="I67" s="254"/>
      <c r="J67" s="254"/>
      <c r="K67" s="254"/>
      <c r="L67" s="254"/>
      <c r="M67" s="254"/>
      <c r="N67" s="254"/>
      <c r="O67" s="254"/>
      <c r="P67" s="254"/>
      <c r="Q67" s="254"/>
    </row>
    <row r="68" spans="2:17" ht="13.5" customHeight="1" x14ac:dyDescent="0.2">
      <c r="B68" s="254"/>
      <c r="C68" s="254"/>
      <c r="D68" s="255"/>
      <c r="E68" s="255"/>
      <c r="F68" s="255"/>
      <c r="G68" s="255"/>
      <c r="H68" s="255"/>
      <c r="I68" s="254"/>
      <c r="J68" s="254"/>
      <c r="K68" s="254"/>
      <c r="L68" s="254"/>
      <c r="M68" s="254"/>
      <c r="N68" s="254"/>
      <c r="O68" s="254"/>
      <c r="P68" s="254"/>
      <c r="Q68" s="254"/>
    </row>
    <row r="69" spans="2:17" ht="13.5" customHeight="1" x14ac:dyDescent="0.2">
      <c r="B69" s="254"/>
      <c r="C69" s="255" t="s">
        <v>29</v>
      </c>
      <c r="D69" s="255"/>
      <c r="E69" s="255"/>
      <c r="F69" s="255"/>
      <c r="G69" s="255"/>
      <c r="H69" s="255"/>
      <c r="I69" s="254"/>
      <c r="J69" s="254"/>
      <c r="K69" s="254"/>
      <c r="L69" s="254"/>
      <c r="M69" s="254"/>
      <c r="N69" s="254"/>
      <c r="O69" s="254"/>
      <c r="P69" s="254"/>
      <c r="Q69" s="254"/>
    </row>
    <row r="70" spans="2:17" ht="13.5" customHeight="1" x14ac:dyDescent="0.2">
      <c r="B70" s="254"/>
      <c r="C70" s="258"/>
      <c r="D70" s="255"/>
      <c r="E70" s="255"/>
      <c r="F70" s="255"/>
      <c r="G70" s="255"/>
      <c r="H70" s="255"/>
      <c r="I70" s="254"/>
      <c r="J70" s="254"/>
      <c r="K70" s="254"/>
      <c r="L70" s="254"/>
      <c r="M70" s="254"/>
      <c r="N70" s="254"/>
      <c r="O70" s="254"/>
      <c r="P70" s="254"/>
      <c r="Q70" s="254"/>
    </row>
    <row r="71" spans="2:17" x14ac:dyDescent="0.2">
      <c r="B71" s="254"/>
      <c r="C71" s="258" t="s">
        <v>165</v>
      </c>
      <c r="D71" s="255"/>
      <c r="E71" s="255"/>
      <c r="F71" s="255"/>
      <c r="G71" s="255"/>
      <c r="H71" s="255"/>
      <c r="I71" s="254"/>
      <c r="J71" s="254"/>
      <c r="K71" s="254"/>
      <c r="L71" s="254"/>
      <c r="M71" s="254"/>
      <c r="N71" s="254"/>
      <c r="O71" s="254"/>
      <c r="P71" s="254"/>
      <c r="Q71" s="254"/>
    </row>
    <row r="72" spans="2:17" x14ac:dyDescent="0.2">
      <c r="B72" s="254"/>
      <c r="C72" s="258" t="s">
        <v>180</v>
      </c>
      <c r="D72" s="255"/>
      <c r="E72" s="255"/>
      <c r="F72" s="255"/>
      <c r="G72" s="255"/>
      <c r="H72" s="255"/>
      <c r="I72" s="254"/>
      <c r="J72" s="254"/>
      <c r="K72" s="254"/>
      <c r="L72" s="254"/>
      <c r="M72" s="254"/>
      <c r="N72" s="254"/>
      <c r="O72" s="254"/>
      <c r="P72" s="254"/>
      <c r="Q72" s="254"/>
    </row>
    <row r="73" spans="2:17" x14ac:dyDescent="0.2">
      <c r="B73" s="254"/>
      <c r="C73" s="258" t="s">
        <v>181</v>
      </c>
      <c r="D73" s="255"/>
      <c r="E73" s="255"/>
      <c r="F73" s="255"/>
      <c r="G73" s="255"/>
      <c r="H73" s="255"/>
      <c r="I73" s="254"/>
      <c r="J73" s="254"/>
      <c r="K73" s="254"/>
      <c r="L73" s="254"/>
      <c r="M73" s="254"/>
      <c r="N73" s="254"/>
      <c r="O73" s="254"/>
      <c r="P73" s="254"/>
      <c r="Q73" s="254"/>
    </row>
    <row r="74" spans="2:17" x14ac:dyDescent="0.2">
      <c r="B74" s="254"/>
      <c r="C74" s="258" t="s">
        <v>182</v>
      </c>
      <c r="D74" s="255"/>
      <c r="E74" s="255"/>
      <c r="F74" s="255"/>
      <c r="G74" s="255"/>
      <c r="H74" s="255"/>
      <c r="I74" s="254"/>
      <c r="J74" s="254"/>
      <c r="K74" s="254"/>
      <c r="L74" s="254"/>
      <c r="M74" s="254"/>
      <c r="N74" s="254"/>
      <c r="O74" s="254"/>
      <c r="P74" s="254"/>
      <c r="Q74" s="254"/>
    </row>
    <row r="75" spans="2:17" x14ac:dyDescent="0.2">
      <c r="B75" s="254"/>
      <c r="C75" s="255"/>
      <c r="D75" s="255"/>
      <c r="E75" s="255"/>
      <c r="F75" s="255"/>
      <c r="G75" s="255"/>
      <c r="H75" s="255"/>
      <c r="I75" s="254"/>
      <c r="J75" s="254"/>
      <c r="K75" s="254"/>
      <c r="L75" s="254"/>
      <c r="M75" s="254"/>
      <c r="N75" s="254"/>
      <c r="O75" s="254"/>
      <c r="P75" s="254"/>
      <c r="Q75" s="254"/>
    </row>
    <row r="76" spans="2:17" x14ac:dyDescent="0.2">
      <c r="B76" s="254"/>
      <c r="C76" s="255"/>
      <c r="D76" s="255"/>
      <c r="E76" s="255"/>
      <c r="F76" s="255"/>
      <c r="G76" s="255"/>
      <c r="H76" s="255"/>
      <c r="I76" s="254"/>
      <c r="J76" s="254"/>
      <c r="K76" s="254"/>
      <c r="L76" s="254"/>
      <c r="M76" s="254"/>
      <c r="N76" s="254"/>
      <c r="O76" s="254"/>
      <c r="P76" s="254"/>
      <c r="Q76" s="254"/>
    </row>
    <row r="77" spans="2:17" x14ac:dyDescent="0.2">
      <c r="B77" s="254"/>
      <c r="C77" s="255"/>
      <c r="D77" s="255"/>
      <c r="E77" s="255"/>
      <c r="F77" s="255"/>
      <c r="G77" s="255"/>
      <c r="H77" s="255"/>
      <c r="I77" s="254"/>
      <c r="J77" s="254"/>
      <c r="K77" s="254"/>
      <c r="L77" s="254"/>
      <c r="M77" s="254"/>
      <c r="N77" s="254"/>
      <c r="O77" s="254"/>
      <c r="P77" s="254"/>
      <c r="Q77" s="254"/>
    </row>
    <row r="78" spans="2:17" ht="13.5" customHeight="1" x14ac:dyDescent="0.2">
      <c r="B78" s="254"/>
      <c r="C78" s="255"/>
      <c r="D78" s="255"/>
      <c r="E78" s="255"/>
      <c r="F78" s="255"/>
      <c r="G78" s="255"/>
      <c r="H78" s="255"/>
      <c r="I78" s="254"/>
      <c r="J78" s="254"/>
      <c r="K78" s="254"/>
      <c r="L78" s="254"/>
      <c r="M78" s="254"/>
      <c r="N78" s="254"/>
      <c r="O78" s="254"/>
      <c r="P78" s="254"/>
      <c r="Q78" s="254"/>
    </row>
    <row r="79" spans="2:17" x14ac:dyDescent="0.2">
      <c r="B79" s="254"/>
      <c r="C79" s="251" t="s">
        <v>33</v>
      </c>
      <c r="D79" s="255"/>
      <c r="E79" s="255"/>
      <c r="F79" s="255"/>
      <c r="G79" s="255"/>
      <c r="H79" s="255"/>
      <c r="I79" s="254"/>
      <c r="J79" s="254"/>
      <c r="K79" s="254"/>
      <c r="L79" s="254"/>
      <c r="M79" s="254"/>
      <c r="N79" s="254"/>
      <c r="O79" s="254"/>
      <c r="P79" s="254"/>
      <c r="Q79" s="254"/>
    </row>
    <row r="80" spans="2:17" x14ac:dyDescent="0.2">
      <c r="B80" s="254"/>
      <c r="C80" s="255"/>
      <c r="D80" s="255"/>
      <c r="E80" s="255"/>
      <c r="F80" s="255"/>
      <c r="G80" s="255"/>
      <c r="H80" s="255"/>
      <c r="I80" s="254"/>
      <c r="J80" s="254"/>
      <c r="K80" s="254"/>
      <c r="L80" s="254"/>
      <c r="M80" s="254"/>
      <c r="N80" s="254"/>
      <c r="O80" s="254"/>
      <c r="P80" s="254"/>
      <c r="Q80" s="254"/>
    </row>
    <row r="81" spans="2:17" x14ac:dyDescent="0.2">
      <c r="B81" s="254"/>
      <c r="C81" s="255" t="s">
        <v>166</v>
      </c>
      <c r="D81" s="255"/>
      <c r="E81" s="255"/>
      <c r="F81" s="255"/>
      <c r="G81" s="255"/>
      <c r="H81" s="255"/>
      <c r="I81" s="254"/>
      <c r="J81" s="254"/>
      <c r="K81" s="254"/>
      <c r="L81" s="254"/>
      <c r="M81" s="254"/>
      <c r="N81" s="254"/>
      <c r="O81" s="254"/>
      <c r="P81" s="254"/>
      <c r="Q81" s="254"/>
    </row>
    <row r="82" spans="2:17" x14ac:dyDescent="0.2">
      <c r="B82" s="254"/>
      <c r="C82" s="255" t="s">
        <v>34</v>
      </c>
      <c r="D82" s="255"/>
      <c r="E82" s="255"/>
      <c r="F82" s="255"/>
      <c r="G82" s="255"/>
      <c r="H82" s="255"/>
      <c r="I82" s="254"/>
      <c r="J82" s="254"/>
      <c r="K82" s="254"/>
      <c r="L82" s="254"/>
      <c r="M82" s="254"/>
      <c r="N82" s="254"/>
      <c r="O82" s="254"/>
      <c r="P82" s="254"/>
      <c r="Q82" s="254"/>
    </row>
    <row r="83" spans="2:17" x14ac:dyDescent="0.2">
      <c r="B83" s="254"/>
      <c r="C83" s="257"/>
      <c r="D83" s="254"/>
      <c r="E83" s="255"/>
      <c r="F83" s="255"/>
      <c r="G83" s="255"/>
      <c r="H83" s="255"/>
      <c r="I83" s="254"/>
      <c r="J83" s="254"/>
      <c r="K83" s="254"/>
      <c r="L83" s="254"/>
      <c r="M83" s="254"/>
      <c r="N83" s="254"/>
      <c r="O83" s="254"/>
      <c r="P83" s="254"/>
      <c r="Q83" s="254"/>
    </row>
    <row r="84" spans="2:17" x14ac:dyDescent="0.2">
      <c r="B84" s="254"/>
      <c r="C84" s="257"/>
      <c r="D84" s="260"/>
      <c r="E84" s="255"/>
      <c r="F84" s="255"/>
      <c r="G84" s="255"/>
      <c r="H84" s="255"/>
      <c r="I84" s="254"/>
      <c r="J84" s="254"/>
      <c r="K84" s="254"/>
      <c r="L84" s="254"/>
      <c r="M84" s="254"/>
      <c r="N84" s="254"/>
      <c r="O84" s="254"/>
      <c r="P84" s="254"/>
      <c r="Q84" s="254"/>
    </row>
    <row r="85" spans="2:17" x14ac:dyDescent="0.2">
      <c r="B85" s="254"/>
      <c r="C85" s="257"/>
      <c r="D85" s="255"/>
      <c r="E85" s="255"/>
      <c r="F85" s="255"/>
      <c r="G85" s="255"/>
      <c r="H85" s="255"/>
      <c r="I85" s="254"/>
      <c r="J85" s="254"/>
      <c r="K85" s="254"/>
      <c r="L85" s="254"/>
      <c r="M85" s="254"/>
      <c r="N85" s="254"/>
      <c r="O85" s="254"/>
      <c r="P85" s="254"/>
      <c r="Q85" s="254"/>
    </row>
    <row r="86" spans="2:17" x14ac:dyDescent="0.2">
      <c r="B86" s="254"/>
      <c r="C86" s="257"/>
      <c r="D86" s="258"/>
      <c r="E86" s="255"/>
      <c r="F86" s="255"/>
      <c r="G86" s="255"/>
      <c r="H86" s="255"/>
      <c r="I86" s="254"/>
      <c r="J86" s="254"/>
      <c r="K86" s="254"/>
      <c r="L86" s="254"/>
      <c r="M86" s="254"/>
      <c r="N86" s="254"/>
      <c r="O86" s="254"/>
      <c r="P86" s="254"/>
      <c r="Q86" s="254"/>
    </row>
    <row r="87" spans="2:17" x14ac:dyDescent="0.2">
      <c r="B87" s="254"/>
      <c r="C87" s="257"/>
      <c r="D87" s="259"/>
      <c r="E87" s="255"/>
      <c r="F87" s="255"/>
      <c r="G87" s="255"/>
      <c r="H87" s="255"/>
      <c r="I87" s="254"/>
      <c r="J87" s="254"/>
      <c r="K87" s="254"/>
      <c r="L87" s="254"/>
      <c r="M87" s="254"/>
      <c r="N87" s="254"/>
      <c r="O87" s="254"/>
      <c r="P87" s="254"/>
      <c r="Q87" s="254"/>
    </row>
    <row r="88" spans="2:17" x14ac:dyDescent="0.2">
      <c r="B88" s="254"/>
      <c r="C88" s="257"/>
      <c r="D88" s="260"/>
      <c r="E88" s="255"/>
      <c r="F88" s="255"/>
      <c r="G88" s="255"/>
      <c r="H88" s="255"/>
      <c r="I88" s="254"/>
      <c r="J88" s="254"/>
      <c r="K88" s="254"/>
      <c r="L88" s="254"/>
      <c r="M88" s="254"/>
      <c r="N88" s="254"/>
      <c r="O88" s="254"/>
      <c r="P88" s="254"/>
      <c r="Q88" s="254"/>
    </row>
    <row r="89" spans="2:17" x14ac:dyDescent="0.2">
      <c r="B89" s="254"/>
      <c r="C89" s="257"/>
      <c r="D89" s="254"/>
      <c r="E89" s="255"/>
      <c r="F89" s="255"/>
      <c r="G89" s="255"/>
      <c r="H89" s="255"/>
      <c r="I89" s="254"/>
      <c r="J89" s="254"/>
      <c r="K89" s="254"/>
      <c r="L89" s="254"/>
      <c r="M89" s="254"/>
      <c r="N89" s="254"/>
      <c r="O89" s="254"/>
      <c r="P89" s="254"/>
      <c r="Q89" s="254"/>
    </row>
    <row r="90" spans="2:17" x14ac:dyDescent="0.2">
      <c r="B90" s="254"/>
      <c r="C90" s="257"/>
      <c r="D90" s="254"/>
      <c r="E90" s="255"/>
      <c r="F90" s="255"/>
      <c r="G90" s="255"/>
      <c r="H90" s="255"/>
      <c r="I90" s="254"/>
      <c r="J90" s="254"/>
      <c r="K90" s="254"/>
      <c r="L90" s="254"/>
      <c r="M90" s="254"/>
      <c r="N90" s="254"/>
      <c r="O90" s="254"/>
      <c r="P90" s="254"/>
      <c r="Q90" s="254"/>
    </row>
    <row r="91" spans="2:17" x14ac:dyDescent="0.2">
      <c r="B91" s="254"/>
      <c r="C91" s="257"/>
      <c r="D91" s="254"/>
      <c r="E91" s="255"/>
      <c r="F91" s="255"/>
      <c r="G91" s="255"/>
      <c r="H91" s="255"/>
      <c r="I91" s="254"/>
      <c r="J91" s="254"/>
      <c r="K91" s="254"/>
      <c r="L91" s="254"/>
      <c r="M91" s="254"/>
      <c r="N91" s="254"/>
      <c r="O91" s="254"/>
      <c r="P91" s="254"/>
      <c r="Q91" s="254"/>
    </row>
    <row r="92" spans="2:17" x14ac:dyDescent="0.2">
      <c r="B92" s="254"/>
      <c r="C92" s="257"/>
      <c r="D92" s="260"/>
      <c r="E92" s="255"/>
      <c r="F92" s="255"/>
      <c r="G92" s="255"/>
      <c r="H92" s="255"/>
      <c r="I92" s="254"/>
      <c r="J92" s="254"/>
      <c r="K92" s="254"/>
      <c r="L92" s="254"/>
      <c r="M92" s="254"/>
      <c r="N92" s="254"/>
      <c r="O92" s="254"/>
      <c r="P92" s="254"/>
      <c r="Q92" s="254"/>
    </row>
    <row r="93" spans="2:17" x14ac:dyDescent="0.2">
      <c r="B93" s="254"/>
      <c r="C93" s="257"/>
      <c r="D93" s="255"/>
      <c r="E93" s="255"/>
      <c r="F93" s="255"/>
      <c r="G93" s="255"/>
      <c r="H93" s="255"/>
      <c r="I93" s="254"/>
      <c r="J93" s="254"/>
      <c r="K93" s="254"/>
      <c r="L93" s="254"/>
      <c r="M93" s="254"/>
      <c r="N93" s="254"/>
      <c r="O93" s="254"/>
      <c r="P93" s="254"/>
      <c r="Q93" s="254"/>
    </row>
    <row r="94" spans="2:17" x14ac:dyDescent="0.2">
      <c r="B94" s="254"/>
      <c r="C94" s="257"/>
      <c r="D94" s="258"/>
      <c r="E94" s="255"/>
      <c r="F94" s="255"/>
      <c r="G94" s="255"/>
      <c r="H94" s="255"/>
      <c r="I94" s="254"/>
      <c r="J94" s="254"/>
      <c r="K94" s="254"/>
      <c r="L94" s="254"/>
      <c r="M94" s="254"/>
      <c r="N94" s="254"/>
      <c r="O94" s="254"/>
      <c r="P94" s="254"/>
      <c r="Q94" s="254"/>
    </row>
    <row r="95" spans="2:17" x14ac:dyDescent="0.2">
      <c r="B95" s="254"/>
      <c r="C95" s="257"/>
      <c r="D95" s="259"/>
      <c r="E95" s="255"/>
      <c r="F95" s="255"/>
      <c r="G95" s="255"/>
      <c r="H95" s="255"/>
      <c r="I95" s="254"/>
      <c r="J95" s="254"/>
      <c r="K95" s="254"/>
      <c r="L95" s="254"/>
      <c r="M95" s="254"/>
      <c r="N95" s="254"/>
      <c r="O95" s="254"/>
      <c r="P95" s="254"/>
      <c r="Q95" s="254"/>
    </row>
    <row r="96" spans="2:17" x14ac:dyDescent="0.2">
      <c r="B96" s="254"/>
      <c r="C96" s="257"/>
      <c r="D96" s="259"/>
      <c r="E96" s="255"/>
      <c r="F96" s="255"/>
      <c r="G96" s="255"/>
      <c r="H96" s="255"/>
      <c r="I96" s="254"/>
      <c r="J96" s="254"/>
      <c r="K96" s="254"/>
      <c r="L96" s="254"/>
      <c r="M96" s="254"/>
      <c r="N96" s="254"/>
      <c r="O96" s="254"/>
      <c r="P96" s="254"/>
      <c r="Q96" s="254"/>
    </row>
    <row r="97" spans="2:17" x14ac:dyDescent="0.2">
      <c r="B97" s="254"/>
      <c r="C97" s="255"/>
      <c r="D97" s="255"/>
      <c r="E97" s="255"/>
      <c r="F97" s="255"/>
      <c r="G97" s="255"/>
      <c r="H97" s="255"/>
      <c r="I97" s="254"/>
      <c r="J97" s="254"/>
      <c r="K97" s="254"/>
      <c r="L97" s="254"/>
      <c r="M97" s="254"/>
      <c r="N97" s="254"/>
      <c r="O97" s="254"/>
      <c r="P97" s="254"/>
      <c r="Q97" s="254"/>
    </row>
    <row r="98" spans="2:17" x14ac:dyDescent="0.2">
      <c r="B98" s="254"/>
      <c r="C98" s="251"/>
      <c r="D98" s="255"/>
      <c r="E98" s="255"/>
      <c r="F98" s="255"/>
      <c r="G98" s="255"/>
      <c r="H98" s="255"/>
      <c r="I98" s="254"/>
      <c r="J98" s="254"/>
      <c r="K98" s="254"/>
      <c r="L98" s="254"/>
      <c r="M98" s="254"/>
      <c r="N98" s="254"/>
      <c r="O98" s="254"/>
      <c r="P98" s="254"/>
      <c r="Q98" s="254"/>
    </row>
    <row r="99" spans="2:17" x14ac:dyDescent="0.2">
      <c r="B99" s="254"/>
      <c r="C99" s="255"/>
      <c r="D99" s="255"/>
      <c r="E99" s="255"/>
      <c r="F99" s="255"/>
      <c r="G99" s="255"/>
      <c r="H99" s="255"/>
      <c r="I99" s="254"/>
      <c r="J99" s="254"/>
      <c r="K99" s="254"/>
      <c r="L99" s="254"/>
      <c r="M99" s="254"/>
      <c r="N99" s="254"/>
      <c r="O99" s="254"/>
      <c r="P99" s="254"/>
      <c r="Q99" s="254"/>
    </row>
    <row r="100" spans="2:17" x14ac:dyDescent="0.2">
      <c r="B100" s="254"/>
      <c r="C100" s="254"/>
      <c r="D100" s="255"/>
      <c r="E100" s="255"/>
      <c r="F100" s="255"/>
      <c r="G100" s="255"/>
      <c r="H100" s="255"/>
      <c r="I100" s="254"/>
      <c r="J100" s="254"/>
      <c r="K100" s="254"/>
      <c r="L100" s="254"/>
      <c r="M100" s="254"/>
      <c r="N100" s="254"/>
      <c r="O100" s="254"/>
      <c r="P100" s="254"/>
      <c r="Q100" s="254"/>
    </row>
    <row r="101" spans="2:17" x14ac:dyDescent="0.2">
      <c r="B101" s="254"/>
      <c r="C101" s="254"/>
      <c r="D101" s="255"/>
      <c r="E101" s="255"/>
      <c r="F101" s="255"/>
      <c r="G101" s="255"/>
      <c r="H101" s="255"/>
      <c r="I101" s="254"/>
      <c r="J101" s="254"/>
      <c r="K101" s="254"/>
      <c r="L101" s="254"/>
      <c r="M101" s="254"/>
      <c r="N101" s="254"/>
      <c r="O101" s="254"/>
      <c r="P101" s="254"/>
      <c r="Q101" s="254"/>
    </row>
    <row r="102" spans="2:17" x14ac:dyDescent="0.2">
      <c r="B102" s="254"/>
      <c r="C102" s="254"/>
      <c r="D102" s="255"/>
      <c r="E102" s="255"/>
      <c r="F102" s="255"/>
      <c r="G102" s="255"/>
      <c r="H102" s="255"/>
      <c r="I102" s="254"/>
      <c r="J102" s="254"/>
      <c r="K102" s="254"/>
      <c r="L102" s="254"/>
      <c r="M102" s="254"/>
      <c r="N102" s="254"/>
      <c r="O102" s="254"/>
      <c r="P102" s="254"/>
      <c r="Q102" s="254"/>
    </row>
    <row r="103" spans="2:17" x14ac:dyDescent="0.2">
      <c r="B103" s="254"/>
      <c r="C103" s="254"/>
      <c r="D103" s="255"/>
      <c r="E103" s="255"/>
      <c r="F103" s="255"/>
      <c r="G103" s="255"/>
      <c r="H103" s="255"/>
      <c r="I103" s="254"/>
      <c r="J103" s="254"/>
      <c r="K103" s="254"/>
      <c r="L103" s="254"/>
      <c r="M103" s="254"/>
      <c r="N103" s="254"/>
      <c r="O103" s="254"/>
      <c r="P103" s="254"/>
      <c r="Q103" s="254"/>
    </row>
    <row r="104" spans="2:17" x14ac:dyDescent="0.2">
      <c r="B104" s="254"/>
      <c r="C104" s="254"/>
      <c r="D104" s="255"/>
      <c r="E104" s="255"/>
      <c r="F104" s="255"/>
      <c r="G104" s="255"/>
      <c r="H104" s="255"/>
      <c r="I104" s="254"/>
      <c r="J104" s="254"/>
      <c r="K104" s="254"/>
      <c r="L104" s="254"/>
      <c r="M104" s="254"/>
      <c r="N104" s="254"/>
      <c r="O104" s="254"/>
      <c r="P104" s="254"/>
      <c r="Q104" s="254"/>
    </row>
    <row r="105" spans="2:17" x14ac:dyDescent="0.2">
      <c r="B105" s="254"/>
      <c r="C105" s="255"/>
      <c r="D105" s="255"/>
      <c r="E105" s="255"/>
      <c r="F105" s="255"/>
      <c r="G105" s="255"/>
      <c r="H105" s="255"/>
      <c r="I105" s="254"/>
      <c r="J105" s="254"/>
      <c r="K105" s="254"/>
      <c r="L105" s="254"/>
      <c r="M105" s="254"/>
      <c r="N105" s="254"/>
      <c r="O105" s="254"/>
      <c r="P105" s="254"/>
      <c r="Q105" s="254"/>
    </row>
    <row r="106" spans="2:17" x14ac:dyDescent="0.2">
      <c r="B106" s="254"/>
      <c r="C106" s="258"/>
      <c r="D106" s="255"/>
      <c r="E106" s="255"/>
      <c r="F106" s="255"/>
      <c r="G106" s="255"/>
      <c r="H106" s="255"/>
      <c r="I106" s="254"/>
      <c r="J106" s="254"/>
      <c r="K106" s="254"/>
      <c r="L106" s="254"/>
      <c r="M106" s="254"/>
      <c r="N106" s="254"/>
      <c r="O106" s="254"/>
      <c r="P106" s="254"/>
      <c r="Q106" s="254"/>
    </row>
    <row r="107" spans="2:17" x14ac:dyDescent="0.2">
      <c r="B107" s="254"/>
      <c r="C107" s="258"/>
      <c r="D107" s="255"/>
      <c r="E107" s="255"/>
      <c r="F107" s="255"/>
      <c r="G107" s="255"/>
      <c r="H107" s="255"/>
      <c r="I107" s="254"/>
      <c r="J107" s="254"/>
      <c r="K107" s="254"/>
      <c r="L107" s="254"/>
      <c r="M107" s="254"/>
      <c r="N107" s="254"/>
      <c r="O107" s="254"/>
      <c r="P107" s="254"/>
      <c r="Q107" s="254"/>
    </row>
    <row r="108" spans="2:17" x14ac:dyDescent="0.2">
      <c r="B108" s="254"/>
      <c r="C108" s="258"/>
      <c r="D108" s="255"/>
      <c r="E108" s="255"/>
      <c r="F108" s="255"/>
      <c r="G108" s="255"/>
      <c r="H108" s="255"/>
      <c r="I108" s="254"/>
      <c r="J108" s="254"/>
      <c r="K108" s="254"/>
      <c r="L108" s="254"/>
      <c r="M108" s="254"/>
      <c r="N108" s="254"/>
      <c r="O108" s="254"/>
      <c r="P108" s="254"/>
      <c r="Q108" s="254"/>
    </row>
    <row r="109" spans="2:17" x14ac:dyDescent="0.2">
      <c r="B109" s="254"/>
      <c r="C109" s="258"/>
      <c r="D109" s="255"/>
      <c r="E109" s="255"/>
      <c r="F109" s="255"/>
      <c r="G109" s="255"/>
      <c r="H109" s="255"/>
      <c r="I109" s="254"/>
      <c r="J109" s="254"/>
      <c r="K109" s="254"/>
      <c r="L109" s="254"/>
      <c r="M109" s="254"/>
      <c r="N109" s="254"/>
      <c r="O109" s="254"/>
      <c r="P109" s="254"/>
      <c r="Q109" s="254"/>
    </row>
    <row r="110" spans="2:17" x14ac:dyDescent="0.2">
      <c r="B110" s="254"/>
      <c r="C110" s="258"/>
      <c r="D110" s="255"/>
      <c r="E110" s="255"/>
      <c r="F110" s="255"/>
      <c r="G110" s="255"/>
      <c r="H110" s="255"/>
      <c r="I110" s="254"/>
      <c r="J110" s="254"/>
      <c r="K110" s="254"/>
      <c r="L110" s="254"/>
      <c r="M110" s="254"/>
      <c r="N110" s="254"/>
      <c r="O110" s="254"/>
      <c r="P110" s="254"/>
      <c r="Q110" s="254"/>
    </row>
    <row r="111" spans="2:17" x14ac:dyDescent="0.2">
      <c r="B111" s="254"/>
      <c r="C111" s="255"/>
      <c r="D111" s="255"/>
      <c r="E111" s="255"/>
      <c r="F111" s="255"/>
      <c r="G111" s="255"/>
      <c r="H111" s="255"/>
      <c r="I111" s="254"/>
      <c r="J111" s="254"/>
      <c r="K111" s="254"/>
      <c r="L111" s="254"/>
      <c r="M111" s="254"/>
      <c r="N111" s="254"/>
      <c r="O111" s="254"/>
      <c r="P111" s="254"/>
      <c r="Q111" s="254"/>
    </row>
    <row r="112" spans="2:17" x14ac:dyDescent="0.2">
      <c r="B112" s="254"/>
      <c r="C112" s="255"/>
      <c r="D112" s="255"/>
      <c r="E112" s="255"/>
      <c r="F112" s="255"/>
      <c r="G112" s="255"/>
      <c r="H112" s="255"/>
      <c r="I112" s="254"/>
      <c r="J112" s="254"/>
      <c r="K112" s="254"/>
      <c r="L112" s="254"/>
      <c r="M112" s="254"/>
      <c r="N112" s="254"/>
      <c r="O112" s="254"/>
      <c r="P112" s="254"/>
      <c r="Q112" s="254"/>
    </row>
    <row r="113" spans="2:17" x14ac:dyDescent="0.2">
      <c r="B113" s="254"/>
      <c r="C113" s="255"/>
      <c r="D113" s="255"/>
      <c r="E113" s="255"/>
      <c r="F113" s="255"/>
      <c r="G113" s="255"/>
      <c r="H113" s="255"/>
      <c r="I113" s="254"/>
      <c r="J113" s="254"/>
      <c r="K113" s="254"/>
      <c r="L113" s="254"/>
      <c r="M113" s="254"/>
      <c r="N113" s="254"/>
      <c r="O113" s="254"/>
      <c r="P113" s="254"/>
      <c r="Q113" s="254"/>
    </row>
    <row r="114" spans="2:17" x14ac:dyDescent="0.2">
      <c r="B114" s="254"/>
      <c r="C114" s="255"/>
      <c r="D114" s="255"/>
      <c r="E114" s="255"/>
      <c r="F114" s="255"/>
      <c r="G114" s="255"/>
      <c r="H114" s="255"/>
      <c r="I114" s="254"/>
      <c r="J114" s="254"/>
      <c r="K114" s="254"/>
      <c r="L114" s="254"/>
      <c r="M114" s="254"/>
      <c r="N114" s="254"/>
      <c r="O114" s="254"/>
      <c r="P114" s="254"/>
      <c r="Q114" s="254"/>
    </row>
    <row r="115" spans="2:17" x14ac:dyDescent="0.2">
      <c r="B115" s="254"/>
      <c r="C115" s="251"/>
      <c r="D115" s="255"/>
      <c r="E115" s="255"/>
      <c r="F115" s="255"/>
      <c r="G115" s="255"/>
      <c r="H115" s="255"/>
      <c r="I115" s="254"/>
      <c r="J115" s="254"/>
      <c r="K115" s="254"/>
      <c r="L115" s="254"/>
      <c r="M115" s="254"/>
      <c r="N115" s="254"/>
      <c r="O115" s="254"/>
      <c r="P115" s="254"/>
      <c r="Q115" s="254"/>
    </row>
    <row r="116" spans="2:17" x14ac:dyDescent="0.2">
      <c r="B116" s="254"/>
      <c r="C116" s="255"/>
      <c r="D116" s="255"/>
      <c r="E116" s="255"/>
      <c r="F116" s="255"/>
      <c r="G116" s="255"/>
      <c r="H116" s="255"/>
      <c r="I116" s="254"/>
      <c r="J116" s="254"/>
      <c r="K116" s="254"/>
      <c r="L116" s="254"/>
      <c r="M116" s="254"/>
      <c r="N116" s="254"/>
      <c r="O116" s="254"/>
      <c r="P116" s="254"/>
      <c r="Q116" s="254"/>
    </row>
    <row r="117" spans="2:17" x14ac:dyDescent="0.2">
      <c r="B117" s="254"/>
      <c r="C117" s="255"/>
      <c r="D117" s="255"/>
      <c r="E117" s="255"/>
      <c r="F117" s="255"/>
      <c r="G117" s="255"/>
      <c r="H117" s="255"/>
      <c r="I117" s="254"/>
      <c r="J117" s="254"/>
      <c r="K117" s="254"/>
      <c r="L117" s="254"/>
      <c r="M117" s="254"/>
      <c r="N117" s="254"/>
      <c r="O117" s="254"/>
      <c r="P117" s="254"/>
      <c r="Q117" s="254"/>
    </row>
    <row r="118" spans="2:17" x14ac:dyDescent="0.2">
      <c r="B118" s="254"/>
      <c r="C118" s="255"/>
      <c r="D118" s="255"/>
      <c r="E118" s="255"/>
      <c r="F118" s="255"/>
      <c r="G118" s="255"/>
      <c r="H118" s="255"/>
      <c r="I118" s="254"/>
      <c r="J118" s="254"/>
      <c r="K118" s="254"/>
      <c r="L118" s="254"/>
      <c r="M118" s="254"/>
      <c r="N118" s="254"/>
      <c r="O118" s="254"/>
      <c r="P118" s="254"/>
      <c r="Q118" s="254"/>
    </row>
    <row r="119" spans="2:17" x14ac:dyDescent="0.2">
      <c r="B119" s="254"/>
      <c r="C119" s="255"/>
      <c r="D119" s="255"/>
      <c r="E119" s="255"/>
      <c r="F119" s="255"/>
      <c r="G119" s="255"/>
      <c r="H119" s="255"/>
      <c r="I119" s="254"/>
      <c r="J119" s="254"/>
      <c r="K119" s="254"/>
      <c r="L119" s="254"/>
      <c r="M119" s="254"/>
      <c r="N119" s="254"/>
      <c r="O119" s="254"/>
      <c r="P119" s="254"/>
      <c r="Q119" s="254"/>
    </row>
    <row r="120" spans="2:17" x14ac:dyDescent="0.2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  <c r="Q120" s="254"/>
    </row>
  </sheetData>
  <sheetProtection selectLockedCells="1"/>
  <pageMargins left="0.78740157499999996" right="0.78740157499999996" top="0.984251969" bottom="0.984251969" header="0.4921259845" footer="0.4921259845"/>
  <pageSetup paperSize="9" orientation="portrait" r:id="rId1"/>
  <headerFooter alignWithMargins="0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tabColor rgb="FFFF0000"/>
  </sheetPr>
  <dimension ref="A1:BK107"/>
  <sheetViews>
    <sheetView showGridLines="0" topLeftCell="A8" zoomScale="90" zoomScaleNormal="90" workbookViewId="0">
      <selection activeCell="A8" sqref="A8"/>
    </sheetView>
  </sheetViews>
  <sheetFormatPr defaultColWidth="11.42578125" defaultRowHeight="15" x14ac:dyDescent="0.2"/>
  <cols>
    <col min="1" max="1" width="19.7109375" style="115" customWidth="1"/>
    <col min="2" max="5" width="11.42578125" style="115" hidden="1" customWidth="1"/>
    <col min="6" max="6" width="29.85546875" style="151" bestFit="1" customWidth="1"/>
    <col min="7" max="8" width="6.7109375" style="152" customWidth="1"/>
    <col min="9" max="9" width="29.85546875" style="151" customWidth="1"/>
    <col min="10" max="12" width="7.42578125" style="152" customWidth="1"/>
    <col min="13" max="16" width="11.42578125" style="115" hidden="1" customWidth="1"/>
    <col min="17" max="17" width="11.42578125" style="115" customWidth="1"/>
    <col min="18" max="18" width="11.42578125" style="152" hidden="1" customWidth="1"/>
    <col min="19" max="19" width="2.85546875" style="152" hidden="1" customWidth="1"/>
    <col min="20" max="20" width="6.28515625" style="152" customWidth="1"/>
    <col min="21" max="21" width="21.42578125" style="153" bestFit="1" customWidth="1"/>
    <col min="22" max="28" width="7.7109375" style="152" customWidth="1"/>
    <col min="29" max="29" width="6" style="152" bestFit="1" customWidth="1"/>
    <col min="30" max="30" width="4.7109375" style="115" hidden="1" customWidth="1"/>
    <col min="31" max="31" width="4.7109375" style="115" customWidth="1"/>
    <col min="32" max="32" width="11.42578125" style="115" hidden="1" customWidth="1"/>
    <col min="33" max="35" width="18.28515625" style="115" hidden="1" customWidth="1"/>
    <col min="36" max="57" width="11.42578125" style="115" hidden="1" customWidth="1"/>
    <col min="58" max="58" width="10" style="115" hidden="1" customWidth="1"/>
    <col min="59" max="59" width="11.42578125" style="115" hidden="1" customWidth="1"/>
    <col min="60" max="61" width="11.42578125" style="115"/>
    <col min="62" max="62" width="7.42578125" style="115" customWidth="1"/>
    <col min="63" max="63" width="29.85546875" style="115" customWidth="1"/>
    <col min="64" max="16384" width="11.42578125" style="115"/>
  </cols>
  <sheetData>
    <row r="1" spans="1:63" s="65" customFormat="1" ht="15.75" thickBot="1" x14ac:dyDescent="0.25">
      <c r="A1" s="217"/>
      <c r="B1" s="159"/>
      <c r="C1" s="159"/>
      <c r="D1" s="159"/>
      <c r="E1" s="159"/>
      <c r="F1" s="220"/>
      <c r="G1" s="221"/>
      <c r="H1" s="221"/>
      <c r="I1" s="220"/>
      <c r="J1" s="221"/>
      <c r="K1" s="221"/>
      <c r="L1" s="221"/>
      <c r="M1" s="159"/>
      <c r="N1" s="159"/>
      <c r="O1" s="159"/>
      <c r="P1" s="159"/>
      <c r="Q1" s="217"/>
      <c r="R1" s="193"/>
      <c r="S1" s="193"/>
      <c r="T1" s="221"/>
      <c r="U1" s="222"/>
      <c r="V1" s="221"/>
      <c r="W1" s="221"/>
      <c r="X1" s="221"/>
      <c r="Y1" s="221"/>
      <c r="Z1" s="221"/>
      <c r="AA1" s="221"/>
      <c r="AB1" s="221"/>
      <c r="AC1" s="221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</row>
    <row r="2" spans="1:63" ht="15.75" thickBot="1" x14ac:dyDescent="0.25">
      <c r="A2" s="218"/>
      <c r="B2" s="159"/>
      <c r="C2" s="159"/>
      <c r="D2" s="159"/>
      <c r="E2" s="159"/>
      <c r="F2" s="227" t="s">
        <v>146</v>
      </c>
      <c r="G2" s="223"/>
      <c r="H2" s="223"/>
      <c r="I2" s="271" t="s">
        <v>183</v>
      </c>
      <c r="J2" s="272"/>
      <c r="K2" s="273"/>
      <c r="L2" s="221"/>
      <c r="M2" s="159"/>
      <c r="N2" s="159"/>
      <c r="O2" s="159"/>
      <c r="P2" s="159"/>
      <c r="Q2" s="217"/>
      <c r="R2" s="193"/>
      <c r="S2" s="193"/>
      <c r="T2" s="221"/>
      <c r="U2" s="222"/>
      <c r="V2" s="221"/>
      <c r="W2" s="221"/>
      <c r="X2" s="221"/>
      <c r="Y2" s="221"/>
      <c r="Z2" s="221"/>
      <c r="AA2" s="221"/>
      <c r="AB2" s="221"/>
      <c r="AC2" s="221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</row>
    <row r="3" spans="1:63" ht="15.75" thickBot="1" x14ac:dyDescent="0.25">
      <c r="A3" s="218"/>
      <c r="B3" s="159"/>
      <c r="C3" s="159"/>
      <c r="D3" s="159"/>
      <c r="E3" s="159"/>
      <c r="F3" s="227" t="s">
        <v>145</v>
      </c>
      <c r="G3" s="223"/>
      <c r="H3" s="223"/>
      <c r="I3" s="271" t="s">
        <v>184</v>
      </c>
      <c r="J3" s="272"/>
      <c r="K3" s="273"/>
      <c r="L3" s="221"/>
      <c r="M3" s="159"/>
      <c r="N3" s="159"/>
      <c r="O3" s="159"/>
      <c r="P3" s="159"/>
      <c r="Q3" s="217"/>
      <c r="R3" s="193"/>
      <c r="S3" s="193"/>
      <c r="T3" s="221"/>
      <c r="U3" s="222"/>
      <c r="V3" s="221"/>
      <c r="W3" s="221"/>
      <c r="X3" s="221"/>
      <c r="Y3" s="221"/>
      <c r="Z3" s="221"/>
      <c r="AA3" s="221"/>
      <c r="AB3" s="221"/>
      <c r="AC3" s="221"/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7"/>
      <c r="AO3" s="217"/>
      <c r="AP3" s="217"/>
      <c r="AQ3" s="217"/>
      <c r="AR3" s="217"/>
      <c r="AS3" s="217"/>
      <c r="AT3" s="217"/>
      <c r="AU3" s="217"/>
      <c r="AV3" s="217"/>
      <c r="AW3" s="217"/>
      <c r="AX3" s="217"/>
      <c r="AY3" s="217"/>
      <c r="AZ3" s="217"/>
      <c r="BA3" s="217"/>
      <c r="BB3" s="217"/>
      <c r="BC3" s="217"/>
      <c r="BD3" s="217"/>
      <c r="BE3" s="217"/>
      <c r="BF3" s="217"/>
      <c r="BG3" s="217"/>
      <c r="BH3" s="217"/>
      <c r="BI3" s="217"/>
      <c r="BJ3" s="217"/>
      <c r="BK3" s="217"/>
    </row>
    <row r="4" spans="1:63" ht="15.75" thickBot="1" x14ac:dyDescent="0.25">
      <c r="A4" s="217"/>
      <c r="B4" s="159"/>
      <c r="C4" s="159"/>
      <c r="D4" s="159"/>
      <c r="E4" s="159"/>
      <c r="F4" s="227" t="s">
        <v>97</v>
      </c>
      <c r="G4" s="224"/>
      <c r="H4" s="223"/>
      <c r="I4" s="274" t="s">
        <v>185</v>
      </c>
      <c r="J4" s="272"/>
      <c r="K4" s="273"/>
      <c r="L4" s="221"/>
      <c r="M4" s="159"/>
      <c r="N4" s="159"/>
      <c r="O4" s="159"/>
      <c r="P4" s="159"/>
      <c r="Q4" s="217"/>
      <c r="R4" s="193"/>
      <c r="S4" s="193"/>
      <c r="T4" s="221"/>
      <c r="U4" s="222"/>
      <c r="V4" s="221"/>
      <c r="W4" s="221"/>
      <c r="X4" s="221"/>
      <c r="Y4" s="221"/>
      <c r="Z4" s="221"/>
      <c r="AA4" s="221"/>
      <c r="AB4" s="221"/>
      <c r="AC4" s="221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</row>
    <row r="5" spans="1:63" ht="15.75" thickBot="1" x14ac:dyDescent="0.25">
      <c r="A5" s="217"/>
      <c r="B5" s="159"/>
      <c r="C5" s="159"/>
      <c r="D5" s="159"/>
      <c r="E5" s="159"/>
      <c r="F5" s="227" t="s">
        <v>98</v>
      </c>
      <c r="G5" s="224"/>
      <c r="H5" s="223"/>
      <c r="I5" s="271"/>
      <c r="J5" s="272"/>
      <c r="K5" s="273"/>
      <c r="L5" s="221"/>
      <c r="M5" s="159"/>
      <c r="N5" s="159"/>
      <c r="O5" s="159"/>
      <c r="P5" s="159"/>
      <c r="Q5" s="217"/>
      <c r="R5" s="193"/>
      <c r="S5" s="193"/>
      <c r="T5" s="221"/>
      <c r="U5" s="222"/>
      <c r="V5" s="221"/>
      <c r="W5" s="221"/>
      <c r="X5" s="221"/>
      <c r="Y5" s="221"/>
      <c r="Z5" s="221"/>
      <c r="AA5" s="221"/>
      <c r="AB5" s="221"/>
      <c r="AC5" s="221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P5" s="217"/>
      <c r="AQ5" s="217"/>
      <c r="AR5" s="217"/>
      <c r="AS5" s="217"/>
      <c r="AT5" s="217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</row>
    <row r="6" spans="1:63" x14ac:dyDescent="0.2">
      <c r="A6" s="217"/>
      <c r="B6" s="159"/>
      <c r="C6" s="159"/>
      <c r="D6" s="159"/>
      <c r="E6" s="159"/>
      <c r="F6" s="217"/>
      <c r="G6" s="221"/>
      <c r="H6" s="221"/>
      <c r="I6" s="217"/>
      <c r="J6" s="221"/>
      <c r="K6" s="221"/>
      <c r="L6" s="221"/>
      <c r="M6" s="159"/>
      <c r="N6" s="159"/>
      <c r="O6" s="159"/>
      <c r="P6" s="159"/>
      <c r="Q6" s="217"/>
      <c r="R6" s="193"/>
      <c r="S6" s="193"/>
      <c r="T6" s="221"/>
      <c r="U6" s="222"/>
      <c r="V6" s="221"/>
      <c r="W6" s="221"/>
      <c r="X6" s="221"/>
      <c r="Y6" s="221"/>
      <c r="Z6" s="221"/>
      <c r="AA6" s="221"/>
      <c r="AB6" s="221"/>
      <c r="AC6" s="221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</row>
    <row r="7" spans="1:63" x14ac:dyDescent="0.2">
      <c r="A7" s="217"/>
      <c r="B7" s="65"/>
      <c r="C7" s="65"/>
      <c r="D7" s="65"/>
      <c r="E7" s="65"/>
      <c r="F7" s="275" t="str">
        <f>IF(OR(COUNTIF(W17:W75,3)&lt;&gt;24,'Phase Finale'!O36=0,'Phase Finale'!O36="",Grille!H2=" ",I4="",'Phase Finale'!Q70&gt;0),"GRILLE INCOMPLETE","GRILLE COMPLETE")</f>
        <v>GRILLE COMPLETE</v>
      </c>
      <c r="G7" s="275"/>
      <c r="H7" s="275"/>
      <c r="I7" s="275"/>
      <c r="J7" s="275"/>
      <c r="K7" s="275"/>
      <c r="L7" s="275"/>
      <c r="M7" s="66"/>
      <c r="N7" s="66"/>
      <c r="O7" s="66"/>
      <c r="P7" s="66"/>
      <c r="Q7" s="221"/>
      <c r="R7" s="193"/>
      <c r="S7" s="193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</row>
    <row r="8" spans="1:63" s="114" customFormat="1" ht="15" customHeight="1" x14ac:dyDescent="0.2">
      <c r="A8" s="219"/>
      <c r="B8" s="79"/>
      <c r="C8" s="79"/>
      <c r="D8" s="79"/>
      <c r="E8" s="79"/>
      <c r="F8" s="220"/>
      <c r="G8" s="219"/>
      <c r="H8" s="219"/>
      <c r="I8" s="220"/>
      <c r="J8" s="219"/>
      <c r="K8" s="219"/>
      <c r="L8" s="219"/>
      <c r="M8" s="192"/>
      <c r="N8" s="192"/>
      <c r="O8" s="192"/>
      <c r="P8" s="192"/>
      <c r="Q8" s="219"/>
      <c r="R8" s="192"/>
      <c r="S8" s="192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</row>
    <row r="9" spans="1:63" s="114" customFormat="1" ht="12.75" customHeight="1" x14ac:dyDescent="0.2">
      <c r="A9" s="219"/>
      <c r="B9" s="79"/>
      <c r="C9" s="79"/>
      <c r="D9" s="79"/>
      <c r="E9" s="79"/>
      <c r="F9" s="220"/>
      <c r="G9" s="219"/>
      <c r="H9" s="219"/>
      <c r="I9" s="220"/>
      <c r="J9" s="219"/>
      <c r="K9" s="219"/>
      <c r="L9" s="219"/>
      <c r="M9" s="192"/>
      <c r="N9" s="192"/>
      <c r="O9" s="192"/>
      <c r="P9" s="192"/>
      <c r="Q9" s="219"/>
      <c r="R9" s="192"/>
      <c r="S9" s="192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19"/>
      <c r="BF9" s="219"/>
      <c r="BG9" s="219"/>
      <c r="BH9" s="219"/>
      <c r="BI9" s="219"/>
      <c r="BJ9" s="219"/>
      <c r="BK9" s="219"/>
    </row>
    <row r="10" spans="1:63" s="114" customFormat="1" ht="12.75" hidden="1" customHeight="1" x14ac:dyDescent="0.2">
      <c r="A10" s="219"/>
      <c r="B10" s="79"/>
      <c r="C10" s="79"/>
      <c r="D10" s="79"/>
      <c r="E10" s="79"/>
      <c r="F10" s="220"/>
      <c r="G10" s="219"/>
      <c r="H10" s="219"/>
      <c r="I10" s="220"/>
      <c r="J10" s="219"/>
      <c r="K10" s="219"/>
      <c r="L10" s="219"/>
      <c r="M10" s="192"/>
      <c r="N10" s="192"/>
      <c r="O10" s="192"/>
      <c r="P10" s="192"/>
      <c r="Q10" s="219"/>
      <c r="R10" s="192"/>
      <c r="S10" s="192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9"/>
      <c r="BI10" s="219"/>
      <c r="BJ10" s="219"/>
      <c r="BK10" s="219"/>
    </row>
    <row r="11" spans="1:63" s="114" customFormat="1" ht="12.75" hidden="1" customHeight="1" x14ac:dyDescent="0.2">
      <c r="A11" s="219"/>
      <c r="B11" s="79"/>
      <c r="C11" s="79"/>
      <c r="D11" s="79"/>
      <c r="E11" s="79"/>
      <c r="F11" s="220"/>
      <c r="G11" s="219"/>
      <c r="H11" s="219"/>
      <c r="I11" s="220"/>
      <c r="J11" s="219"/>
      <c r="K11" s="219"/>
      <c r="L11" s="219"/>
      <c r="M11" s="192"/>
      <c r="N11" s="192"/>
      <c r="O11" s="192"/>
      <c r="P11" s="192"/>
      <c r="Q11" s="219"/>
      <c r="R11" s="192"/>
      <c r="S11" s="192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</row>
    <row r="12" spans="1:63" s="114" customFormat="1" ht="12.75" hidden="1" customHeight="1" x14ac:dyDescent="0.2">
      <c r="A12" s="219"/>
      <c r="B12" s="79"/>
      <c r="C12" s="79"/>
      <c r="D12" s="79"/>
      <c r="E12" s="79"/>
      <c r="F12" s="220"/>
      <c r="G12" s="219"/>
      <c r="H12" s="219"/>
      <c r="I12" s="220"/>
      <c r="J12" s="219"/>
      <c r="K12" s="219"/>
      <c r="L12" s="219"/>
      <c r="M12" s="192"/>
      <c r="N12" s="192"/>
      <c r="O12" s="192"/>
      <c r="P12" s="192"/>
      <c r="Q12" s="219"/>
      <c r="R12" s="192"/>
      <c r="S12" s="192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  <c r="AH12" s="219"/>
      <c r="AI12" s="219"/>
      <c r="AJ12" s="219"/>
      <c r="AK12" s="219"/>
      <c r="AL12" s="219"/>
      <c r="AM12" s="219"/>
      <c r="AN12" s="219"/>
      <c r="AO12" s="219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</row>
    <row r="13" spans="1:63" ht="15.75" thickBot="1" x14ac:dyDescent="0.25">
      <c r="A13" s="217"/>
      <c r="B13" s="65"/>
      <c r="C13" s="65"/>
      <c r="D13" s="65"/>
      <c r="E13" s="65"/>
      <c r="F13" s="220"/>
      <c r="G13" s="221"/>
      <c r="H13" s="221"/>
      <c r="I13" s="220"/>
      <c r="J13" s="221"/>
      <c r="K13" s="221"/>
      <c r="L13" s="221"/>
      <c r="M13" s="159"/>
      <c r="N13" s="159"/>
      <c r="O13" s="159"/>
      <c r="P13" s="159"/>
      <c r="Q13" s="217"/>
      <c r="R13" s="193"/>
      <c r="S13" s="193"/>
      <c r="T13" s="221"/>
      <c r="U13" s="222"/>
      <c r="V13" s="221"/>
      <c r="W13" s="221"/>
      <c r="X13" s="221"/>
      <c r="Y13" s="221"/>
      <c r="Z13" s="221"/>
      <c r="AA13" s="221"/>
      <c r="AB13" s="221"/>
      <c r="AC13" s="221"/>
      <c r="AD13" s="217"/>
      <c r="AE13" s="217"/>
      <c r="AF13" s="217"/>
      <c r="AG13" s="217"/>
      <c r="AH13" s="217"/>
      <c r="AI13" s="217"/>
      <c r="AJ13" s="217"/>
      <c r="AK13" s="217"/>
      <c r="AL13" s="217"/>
      <c r="AM13" s="217"/>
      <c r="AN13" s="217"/>
      <c r="AO13" s="217"/>
      <c r="AP13" s="217"/>
      <c r="AQ13" s="217"/>
      <c r="AR13" s="217"/>
      <c r="AS13" s="217"/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17"/>
      <c r="BF13" s="217"/>
      <c r="BG13" s="217"/>
      <c r="BH13" s="217"/>
      <c r="BI13" s="217"/>
      <c r="BJ13" s="217"/>
      <c r="BK13" s="217"/>
    </row>
    <row r="14" spans="1:63" ht="15.75" thickBot="1" x14ac:dyDescent="0.25">
      <c r="A14" s="217"/>
      <c r="B14" s="65"/>
      <c r="C14" s="65"/>
      <c r="D14" s="65"/>
      <c r="E14" s="65"/>
      <c r="F14" s="268" t="s">
        <v>35</v>
      </c>
      <c r="G14" s="269"/>
      <c r="H14" s="269"/>
      <c r="I14" s="270"/>
      <c r="J14" s="268" t="s">
        <v>71</v>
      </c>
      <c r="K14" s="269"/>
      <c r="L14" s="270"/>
      <c r="M14" s="67"/>
      <c r="N14" s="67"/>
      <c r="O14" s="67"/>
      <c r="P14" s="65"/>
      <c r="Q14" s="217"/>
      <c r="R14" s="66"/>
      <c r="S14" s="66"/>
      <c r="T14" s="221"/>
      <c r="U14" s="222"/>
      <c r="V14" s="221"/>
      <c r="W14" s="221"/>
      <c r="X14" s="221"/>
      <c r="Y14" s="221"/>
      <c r="Z14" s="221"/>
      <c r="AA14" s="221"/>
      <c r="AB14" s="221"/>
      <c r="AC14" s="221"/>
      <c r="AD14" s="217"/>
      <c r="AE14" s="217"/>
      <c r="AF14" s="217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17"/>
    </row>
    <row r="15" spans="1:63" ht="4.5" customHeight="1" thickBot="1" x14ac:dyDescent="0.25">
      <c r="A15" s="217"/>
      <c r="B15" s="65"/>
      <c r="C15" s="65"/>
      <c r="D15" s="65"/>
      <c r="E15" s="65"/>
      <c r="F15" s="194"/>
      <c r="G15" s="195"/>
      <c r="H15" s="195"/>
      <c r="I15" s="196"/>
      <c r="J15" s="197"/>
      <c r="K15" s="195"/>
      <c r="L15" s="198"/>
      <c r="M15" s="68"/>
      <c r="N15" s="68"/>
      <c r="O15" s="68"/>
      <c r="P15" s="65"/>
      <c r="Q15" s="217"/>
      <c r="R15" s="66"/>
      <c r="S15" s="66"/>
      <c r="T15" s="221"/>
      <c r="U15" s="222"/>
      <c r="V15" s="221"/>
      <c r="W15" s="221"/>
      <c r="X15" s="221"/>
      <c r="Y15" s="221"/>
      <c r="Z15" s="221"/>
      <c r="AA15" s="221"/>
      <c r="AB15" s="221"/>
      <c r="AC15" s="221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</row>
    <row r="16" spans="1:63" s="128" customFormat="1" ht="15.75" thickBot="1" x14ac:dyDescent="0.25">
      <c r="A16" s="217"/>
      <c r="B16" s="66">
        <f t="shared" ref="B16:B21" si="0">IF(AND(G16&lt;&gt;"",H16&lt;&gt;""),1,0)</f>
        <v>1</v>
      </c>
      <c r="C16" s="66">
        <f t="shared" ref="C16:C21" si="1">IF(AND(G16&gt;H16,G16&lt;&gt;"",H16&lt;&gt;""),1,0)</f>
        <v>1</v>
      </c>
      <c r="D16" s="66">
        <f t="shared" ref="D16:D21" si="2">IF(AND(G16=H16,G16&lt;&gt;"",H16&lt;&gt;""),1,0)</f>
        <v>0</v>
      </c>
      <c r="E16" s="66">
        <f t="shared" ref="E16:E21" si="3">IF(AND(G16&lt;H16,G16&lt;&gt;"",H16&lt;&gt;""),1,0)</f>
        <v>0</v>
      </c>
      <c r="F16" s="207" t="s">
        <v>0</v>
      </c>
      <c r="G16" s="156">
        <v>2</v>
      </c>
      <c r="H16" s="156">
        <v>0</v>
      </c>
      <c r="I16" s="157" t="s">
        <v>99</v>
      </c>
      <c r="J16" s="199">
        <f>Grille!E6</f>
        <v>1.3</v>
      </c>
      <c r="K16" s="199">
        <f>Grille!F6</f>
        <v>4.7</v>
      </c>
      <c r="L16" s="199">
        <f>Grille!G6</f>
        <v>10</v>
      </c>
      <c r="M16" s="66">
        <f t="shared" ref="M16:M21" si="4">IF(AND(G16&lt;&gt;"",H16&lt;&gt;""),1,0)</f>
        <v>1</v>
      </c>
      <c r="N16" s="66">
        <f t="shared" ref="N16:N21" si="5">IF(AND(G16&lt;H16,G16&lt;&gt;"",H16&lt;&gt;""),1,0)</f>
        <v>0</v>
      </c>
      <c r="O16" s="66">
        <f t="shared" ref="O16:O21" si="6">IF(AND(G16=H16,G16&lt;&gt;"",H16&lt;&gt;""),1,0)</f>
        <v>0</v>
      </c>
      <c r="P16" s="66">
        <f t="shared" ref="P16:P21" si="7">IF(AND(G16&gt;H16,G16&lt;&gt;"",H16&lt;&gt;""),1,0)</f>
        <v>1</v>
      </c>
      <c r="Q16" s="221"/>
      <c r="R16" s="69"/>
      <c r="S16" s="69"/>
      <c r="T16" s="226"/>
      <c r="U16" s="227"/>
      <c r="V16" s="162" t="s">
        <v>36</v>
      </c>
      <c r="W16" s="163" t="s">
        <v>37</v>
      </c>
      <c r="X16" s="163" t="s">
        <v>14</v>
      </c>
      <c r="Y16" s="163" t="s">
        <v>12</v>
      </c>
      <c r="Z16" s="163" t="s">
        <v>38</v>
      </c>
      <c r="AA16" s="163" t="s">
        <v>39</v>
      </c>
      <c r="AB16" s="163" t="s">
        <v>40</v>
      </c>
      <c r="AC16" s="216" t="s">
        <v>41</v>
      </c>
      <c r="AD16" s="217"/>
      <c r="AE16" s="217"/>
      <c r="AF16" s="70"/>
      <c r="AG16" s="71" t="s">
        <v>42</v>
      </c>
      <c r="AH16" s="71"/>
      <c r="AI16" s="71" t="s">
        <v>43</v>
      </c>
      <c r="AJ16" s="71" t="s">
        <v>37</v>
      </c>
      <c r="AK16" s="71" t="s">
        <v>36</v>
      </c>
      <c r="AL16" s="71" t="s">
        <v>14</v>
      </c>
      <c r="AM16" s="71" t="s">
        <v>12</v>
      </c>
      <c r="AN16" s="71" t="s">
        <v>38</v>
      </c>
      <c r="AO16" s="71" t="s">
        <v>39</v>
      </c>
      <c r="AP16" s="71" t="s">
        <v>40</v>
      </c>
      <c r="AQ16" s="71" t="s">
        <v>41</v>
      </c>
      <c r="AR16" s="103" t="s">
        <v>50</v>
      </c>
      <c r="AS16" s="102" t="s">
        <v>51</v>
      </c>
      <c r="AT16" s="102">
        <v>1</v>
      </c>
      <c r="AU16" s="102">
        <v>2</v>
      </c>
      <c r="AV16" s="102">
        <v>3</v>
      </c>
      <c r="AW16" s="104">
        <v>4</v>
      </c>
      <c r="AX16" s="102" t="s">
        <v>50</v>
      </c>
      <c r="AY16" s="105" t="s">
        <v>113</v>
      </c>
      <c r="AZ16" s="106" t="s">
        <v>52</v>
      </c>
      <c r="BA16" s="106" t="s">
        <v>53</v>
      </c>
      <c r="BB16" s="106">
        <v>1</v>
      </c>
      <c r="BC16" s="106">
        <v>2</v>
      </c>
      <c r="BD16" s="106">
        <v>3</v>
      </c>
      <c r="BE16" s="107">
        <v>4</v>
      </c>
      <c r="BF16" s="248" t="s">
        <v>50</v>
      </c>
      <c r="BG16" s="247" t="s">
        <v>144</v>
      </c>
      <c r="BH16" s="268" t="s">
        <v>72</v>
      </c>
      <c r="BI16" s="269"/>
      <c r="BJ16" s="270"/>
      <c r="BK16" s="218"/>
    </row>
    <row r="17" spans="1:63" s="128" customFormat="1" ht="15.75" thickBot="1" x14ac:dyDescent="0.25">
      <c r="A17" s="217"/>
      <c r="B17" s="66">
        <f t="shared" si="0"/>
        <v>1</v>
      </c>
      <c r="C17" s="66">
        <f t="shared" si="1"/>
        <v>0</v>
      </c>
      <c r="D17" s="66">
        <f t="shared" si="2"/>
        <v>0</v>
      </c>
      <c r="E17" s="66">
        <f t="shared" si="3"/>
        <v>1</v>
      </c>
      <c r="F17" s="208" t="s">
        <v>100</v>
      </c>
      <c r="G17" s="156">
        <v>0</v>
      </c>
      <c r="H17" s="156">
        <v>1</v>
      </c>
      <c r="I17" s="157" t="s">
        <v>56</v>
      </c>
      <c r="J17" s="199">
        <f>Grille!E7</f>
        <v>6</v>
      </c>
      <c r="K17" s="199">
        <f>Grille!F7</f>
        <v>3.7</v>
      </c>
      <c r="L17" s="199">
        <f>Grille!G7</f>
        <v>1.6</v>
      </c>
      <c r="M17" s="66">
        <f t="shared" si="4"/>
        <v>1</v>
      </c>
      <c r="N17" s="66">
        <f t="shared" si="5"/>
        <v>1</v>
      </c>
      <c r="O17" s="66">
        <f t="shared" si="6"/>
        <v>0</v>
      </c>
      <c r="P17" s="66">
        <f t="shared" si="7"/>
        <v>0</v>
      </c>
      <c r="Q17" s="221"/>
      <c r="R17" s="69">
        <v>1</v>
      </c>
      <c r="S17" s="69"/>
      <c r="T17" s="72">
        <v>1</v>
      </c>
      <c r="U17" s="73" t="str">
        <f>VLOOKUP(R17,AG17:AQ20,2,FALSE)</f>
        <v>Suisse</v>
      </c>
      <c r="V17" s="72">
        <f>VLOOKUP(R17,AG17:AQ20,5,FALSE)</f>
        <v>7</v>
      </c>
      <c r="W17" s="74">
        <f>VLOOKUP(R17,AG17:AQ20,4,FALSE)</f>
        <v>3</v>
      </c>
      <c r="X17" s="74">
        <f>VLOOKUP(R17,AG17:AQ20,6,FALSE)</f>
        <v>2</v>
      </c>
      <c r="Y17" s="74">
        <f>VLOOKUP(R17,AG17:AQ20,7,FALSE)</f>
        <v>1</v>
      </c>
      <c r="Z17" s="74">
        <f>VLOOKUP(R17,AG17:AQ20,8,FALSE)</f>
        <v>0</v>
      </c>
      <c r="AA17" s="74">
        <f>VLOOKUP(R17,AG17:AQ20,9,FALSE)</f>
        <v>4</v>
      </c>
      <c r="AB17" s="74">
        <f>VLOOKUP(R17,AG17:AQ20,10,FALSE)</f>
        <v>2</v>
      </c>
      <c r="AC17" s="75">
        <f>VLOOKUP(R17,AG17:AQ20,11,FALSE)</f>
        <v>2</v>
      </c>
      <c r="AD17" s="217"/>
      <c r="AE17" s="217"/>
      <c r="AF17" s="76">
        <v>1</v>
      </c>
      <c r="AG17" s="67">
        <f>RANK(AI17,AI17:AI20)</f>
        <v>2</v>
      </c>
      <c r="AH17" s="67" t="str">
        <f>F16</f>
        <v>France</v>
      </c>
      <c r="AI17" s="67">
        <f>(AK17*10000000000)+((AR17+AX17+BF17)*100000)+(AQ17*1000)+(AO17*10)-AF17</f>
        <v>60000004059</v>
      </c>
      <c r="AJ17" s="67">
        <f>B16+B18+M20</f>
        <v>3</v>
      </c>
      <c r="AK17" s="67">
        <f>(3*AL17)+AM17</f>
        <v>6</v>
      </c>
      <c r="AL17" s="67">
        <f>C16+C19+N20</f>
        <v>2</v>
      </c>
      <c r="AM17" s="67">
        <f>D16+D19+O20</f>
        <v>0</v>
      </c>
      <c r="AN17" s="67">
        <f>E16+E19+P20</f>
        <v>1</v>
      </c>
      <c r="AO17" s="67">
        <f>G16+G19+H20</f>
        <v>6</v>
      </c>
      <c r="AP17" s="67">
        <f>H16+H19+G20</f>
        <v>2</v>
      </c>
      <c r="AQ17" s="67">
        <f>AO17-AP17</f>
        <v>4</v>
      </c>
      <c r="AR17" s="108">
        <f>IF(AND(AS17&lt;&gt;"",COUNTIF(AT17:AW17,AS17)=1),1000,0)</f>
        <v>0</v>
      </c>
      <c r="AS17" s="68" t="str">
        <f>IF(COUNTIF(AK17:AK20,AK17)=2,IF(AK17=AK18,AF18,IF(AK17=AK19,AF19,IF(AK17=AK20,AF20,""))),"")</f>
        <v/>
      </c>
      <c r="AT17" s="109"/>
      <c r="AU17" s="68">
        <f>IF(G16&gt;H16,2,"")</f>
        <v>2</v>
      </c>
      <c r="AV17" s="68">
        <f>IF(G19&gt;H19,3,"")</f>
        <v>3</v>
      </c>
      <c r="AW17" s="110" t="str">
        <f>IF(H20&gt;G20,4,"")</f>
        <v/>
      </c>
      <c r="AX17" s="68">
        <f>IF(COUNTIF(AK17:AK20,AK17)=3,IF(AY17&gt;0,IF(OR(AND(AY17=AY18,BC17&gt;0),AND(AY17=AY19,BD17&gt;0),AND(AY17=AY20,BE17&gt;0)),AY17+5,AY17),0),0)</f>
        <v>0</v>
      </c>
      <c r="AY17" s="129">
        <f>SUM(BB17:BE17)</f>
        <v>0</v>
      </c>
      <c r="AZ17" s="130" t="str">
        <f>IF(COUNTIF(AK17:AK20,AK17)=3,IF(AK17=AK18,AF18,AF19),IF(AND(COUNTIF(AK17:AK20,AK17)=4,COUNTIF(BG17:BG20,BG17)=3),IF(BG17=BG18,AF18,AF19),""))</f>
        <v/>
      </c>
      <c r="BA17" s="130" t="str">
        <f>IF(COUNTIF(AK17:AK20,AK17)=3,IF(AK17=AK20,AF20,AF19),IF(AND(COUNTIF(AK17:AK20,AK17)=4,COUNTIF(BG17:BG20,BG17)=3),IF(BG17=BG20,AF20,AF19),""))</f>
        <v/>
      </c>
      <c r="BB17" s="131"/>
      <c r="BC17" s="130" t="str">
        <f>IF(COUNTIF(AZ17:BA17,BC16)=1,1000*(G16-H16)+10*G16,"")</f>
        <v/>
      </c>
      <c r="BD17" s="130" t="str">
        <f>IF(COUNTIF(AZ17:BA17,BD16)=1,1000*(G19-H19)+10*G19,"")</f>
        <v/>
      </c>
      <c r="BE17" s="132" t="str">
        <f>IF(COUNTIF(AZ17:BA17,BE16)=1,1000*(H20-G20)+10*H20,"")</f>
        <v/>
      </c>
      <c r="BF17" s="249">
        <f>IF(COUNTIF(BG17:BG20,BG17)=3,BG17*10+AY17/100,IF(COUNTIF(BG17:BG20,BG17)=2,IF(AND(BG17=BG18,AU17=2),BG17*10+AY17+5,IF(AND(BG17=BG19,AV17=3),BG17*10+AY17+5,IF(AND(BG17=BG20,AW17=4),BG17*10+AY17+5,BG17*10))),BG17*10))</f>
        <v>0</v>
      </c>
      <c r="BG17" s="130">
        <f>IF(COUNTIF(AK17:AK20,AK17)=4,(AQ17*10000)+(AO17*100),0)</f>
        <v>0</v>
      </c>
      <c r="BH17" s="266" t="str">
        <f>F16</f>
        <v>France</v>
      </c>
      <c r="BI17" s="267"/>
      <c r="BJ17" s="200">
        <v>1</v>
      </c>
      <c r="BK17" s="218"/>
    </row>
    <row r="18" spans="1:63" s="128" customFormat="1" ht="15.75" thickBot="1" x14ac:dyDescent="0.25">
      <c r="A18" s="217"/>
      <c r="B18" s="66">
        <f t="shared" si="0"/>
        <v>1</v>
      </c>
      <c r="C18" s="66">
        <f t="shared" si="1"/>
        <v>0</v>
      </c>
      <c r="D18" s="66">
        <f t="shared" si="2"/>
        <v>1</v>
      </c>
      <c r="E18" s="66">
        <f t="shared" si="3"/>
        <v>0</v>
      </c>
      <c r="F18" s="208" t="s">
        <v>99</v>
      </c>
      <c r="G18" s="156">
        <v>1</v>
      </c>
      <c r="H18" s="156">
        <v>1</v>
      </c>
      <c r="I18" s="157" t="s">
        <v>56</v>
      </c>
      <c r="J18" s="199">
        <f>Grille!E19</f>
        <v>4</v>
      </c>
      <c r="K18" s="199">
        <f>Grille!F19</f>
        <v>3.4</v>
      </c>
      <c r="L18" s="199">
        <f>Grille!G19</f>
        <v>1.9</v>
      </c>
      <c r="M18" s="66">
        <f t="shared" si="4"/>
        <v>1</v>
      </c>
      <c r="N18" s="66">
        <f t="shared" si="5"/>
        <v>0</v>
      </c>
      <c r="O18" s="66">
        <f t="shared" si="6"/>
        <v>1</v>
      </c>
      <c r="P18" s="66">
        <f t="shared" si="7"/>
        <v>0</v>
      </c>
      <c r="Q18" s="221"/>
      <c r="R18" s="69">
        <v>2</v>
      </c>
      <c r="S18" s="69"/>
      <c r="T18" s="83">
        <v>2</v>
      </c>
      <c r="U18" s="84" t="str">
        <f>VLOOKUP(R18,AG17:AQ20,2,FALSE)</f>
        <v>France</v>
      </c>
      <c r="V18" s="83">
        <f>VLOOKUP(R18,AG17:AQ20,5,FALSE)</f>
        <v>6</v>
      </c>
      <c r="W18" s="85">
        <f>VLOOKUP(R18,AG17:AQ20,4,FALSE)</f>
        <v>3</v>
      </c>
      <c r="X18" s="85">
        <f>VLOOKUP(R18,AG17:AQ20,6,FALSE)</f>
        <v>2</v>
      </c>
      <c r="Y18" s="85">
        <f>VLOOKUP(R18,AG17:AQ20,7,FALSE)</f>
        <v>0</v>
      </c>
      <c r="Z18" s="85">
        <f>VLOOKUP(R18,AG17:AQ20,8,FALSE)</f>
        <v>1</v>
      </c>
      <c r="AA18" s="85">
        <f>VLOOKUP(R18,AG17:AQ20,9,FALSE)</f>
        <v>6</v>
      </c>
      <c r="AB18" s="85">
        <f>VLOOKUP(R18,AG17:AQ20,10,FALSE)</f>
        <v>2</v>
      </c>
      <c r="AC18" s="86">
        <f>VLOOKUP(R18,AG17:AQ20,11,FALSE)</f>
        <v>4</v>
      </c>
      <c r="AD18" s="217"/>
      <c r="AE18" s="217"/>
      <c r="AF18" s="76">
        <v>2</v>
      </c>
      <c r="AG18" s="67">
        <f>RANK(AI18,AI17:AI20)</f>
        <v>3</v>
      </c>
      <c r="AH18" s="67" t="str">
        <f>I16</f>
        <v>Roumanie</v>
      </c>
      <c r="AI18" s="67">
        <f>(AK18*10000000000)+((AR18+AX18+BF18)*100000)+(AQ18*1000)+(AO18*10)-AF18</f>
        <v>40000000028</v>
      </c>
      <c r="AJ18" s="67">
        <f>M16+M19+B21</f>
        <v>3</v>
      </c>
      <c r="AK18" s="67">
        <f>(3*AL18)+AM18</f>
        <v>4</v>
      </c>
      <c r="AL18" s="67">
        <f>N16+C18+C21</f>
        <v>1</v>
      </c>
      <c r="AM18" s="67">
        <f>O16+D18+D21</f>
        <v>1</v>
      </c>
      <c r="AN18" s="67">
        <f>P16+E18+E21</f>
        <v>1</v>
      </c>
      <c r="AO18" s="67">
        <f>H16+G18+G21</f>
        <v>3</v>
      </c>
      <c r="AP18" s="67">
        <f>G16+H18+H21</f>
        <v>3</v>
      </c>
      <c r="AQ18" s="67">
        <f>AO18-AP18</f>
        <v>0</v>
      </c>
      <c r="AR18" s="108">
        <f>IF(AND(AS18&lt;&gt;"",COUNTIF(AT18:AW18,AS18)=1),1000,0)</f>
        <v>0</v>
      </c>
      <c r="AS18" s="68" t="str">
        <f>IF(COUNTIF(AK17:AK20,AK18)=2,IF(AK18=AK17,AF17,IF(AK18=AK19,AF19,IF(AK18=AK20,AF20,""))),"")</f>
        <v/>
      </c>
      <c r="AT18" s="68" t="str">
        <f>IF(H16&gt;G16,1,"")</f>
        <v/>
      </c>
      <c r="AU18" s="109"/>
      <c r="AV18" s="68">
        <f>IF(G21&gt;H21,3,"")</f>
        <v>3</v>
      </c>
      <c r="AW18" s="110" t="str">
        <f>IF(G18&gt;H18,4,"")</f>
        <v/>
      </c>
      <c r="AX18" s="68">
        <f>IF(COUNTIF(AK17:AK20,AK18)=3,IF(AY18&gt;0,IF(OR(AND(AY18=AY17,BB18&gt;0),AND(AY18=AY19,BD18&gt;0),AND(AY18=AY20,BE18&gt;0)),AY18+5,AY18),0),0)</f>
        <v>0</v>
      </c>
      <c r="AY18" s="129">
        <f>SUM(BB18:BE18)</f>
        <v>0</v>
      </c>
      <c r="AZ18" s="130" t="str">
        <f>IF(COUNTIF(AK17:AK20,AK18)=3,IF(AK18=AK17,AF17,AF19),IF(AND(COUNTIF(AK17:AK20,AK18)=4,COUNTIF(BG17:BG20,BG18)=3),IF(BG18=BG17,AF17,AF19),""))</f>
        <v/>
      </c>
      <c r="BA18" s="130" t="str">
        <f>IF(COUNTIF(AK17:AK20,AK18)=3,IF(AK18=AK20,AF20,AF19),IF(AND(COUNTIF(AK17:AK20,AK18)=4,COUNTIF(BG17:BG20,BG18)=3),IF(BG18=BG20,AF20,AF19),""))</f>
        <v/>
      </c>
      <c r="BB18" s="130" t="str">
        <f>IF(COUNTIF(AZ18:BA18,BB16)=1,1000*(H16-G16)+10*H16,"")</f>
        <v/>
      </c>
      <c r="BC18" s="131"/>
      <c r="BD18" s="130" t="str">
        <f>IF(COUNTIF(AZ18:BA18,BD16)=1,1000*(G21-H21)+10*G21,"")</f>
        <v/>
      </c>
      <c r="BE18" s="132" t="str">
        <f>IF(COUNTIF(AZ18:BA18,BE16)=1,1000*(G18-H18)+10*G18,"")</f>
        <v/>
      </c>
      <c r="BF18" s="249">
        <f>IF(COUNTIF(BG17:BG20,BG18)=3,BG18*10+AY18/100,IF(COUNTIF(BG17:BG20,BG18)=2,IF(AND(BG17=BG18,AT18=1),BG18*10+AY18+5,IF(AND(BG18=BG19,AV18=3),BG18*10+AY18+5,IF(AND(BG18=BG20,AW18=4),BG18*10+AY18+5,BG18*10))),BG18*10))</f>
        <v>0</v>
      </c>
      <c r="BG18" s="130">
        <f>IF(COUNTIF(AK17:AK20,AK18)=4,(AQ18*10000)+(AO18*100),0)</f>
        <v>0</v>
      </c>
      <c r="BH18" s="266" t="str">
        <f>I16</f>
        <v>Roumanie</v>
      </c>
      <c r="BI18" s="267"/>
      <c r="BJ18" s="200">
        <v>1.5</v>
      </c>
      <c r="BK18" s="218"/>
    </row>
    <row r="19" spans="1:63" s="128" customFormat="1" ht="15.75" thickBot="1" x14ac:dyDescent="0.25">
      <c r="A19" s="217"/>
      <c r="B19" s="66">
        <f t="shared" si="0"/>
        <v>1</v>
      </c>
      <c r="C19" s="66">
        <f t="shared" si="1"/>
        <v>1</v>
      </c>
      <c r="D19" s="66">
        <f t="shared" si="2"/>
        <v>0</v>
      </c>
      <c r="E19" s="66">
        <f t="shared" si="3"/>
        <v>0</v>
      </c>
      <c r="F19" s="208" t="s">
        <v>0</v>
      </c>
      <c r="G19" s="156">
        <v>3</v>
      </c>
      <c r="H19" s="156">
        <v>0</v>
      </c>
      <c r="I19" s="157" t="s">
        <v>100</v>
      </c>
      <c r="J19" s="199">
        <f>Grille!E20</f>
        <v>1.2</v>
      </c>
      <c r="K19" s="199">
        <f>Grille!F20</f>
        <v>6</v>
      </c>
      <c r="L19" s="199">
        <f>Grille!G20</f>
        <v>12</v>
      </c>
      <c r="M19" s="66">
        <f t="shared" si="4"/>
        <v>1</v>
      </c>
      <c r="N19" s="66">
        <f t="shared" si="5"/>
        <v>0</v>
      </c>
      <c r="O19" s="66">
        <f t="shared" si="6"/>
        <v>0</v>
      </c>
      <c r="P19" s="66">
        <f t="shared" si="7"/>
        <v>1</v>
      </c>
      <c r="Q19" s="221"/>
      <c r="R19" s="69">
        <v>3</v>
      </c>
      <c r="S19" s="69"/>
      <c r="T19" s="87">
        <v>3</v>
      </c>
      <c r="U19" s="88" t="str">
        <f>VLOOKUP(R19,AG17:AQ20,2,FALSE)</f>
        <v>Roumanie</v>
      </c>
      <c r="V19" s="87">
        <f>VLOOKUP(R19,AG17:AQ20,5,FALSE)</f>
        <v>4</v>
      </c>
      <c r="W19" s="89">
        <f>VLOOKUP(R19,AG17:AQ20,4,FALSE)</f>
        <v>3</v>
      </c>
      <c r="X19" s="89">
        <f>VLOOKUP(R19,AG17:AQ20,6,FALSE)</f>
        <v>1</v>
      </c>
      <c r="Y19" s="89">
        <f>VLOOKUP(R19,AG17:AQ20,7,FALSE)</f>
        <v>1</v>
      </c>
      <c r="Z19" s="89">
        <f>VLOOKUP(R19,AG17:AQ20,8,FALSE)</f>
        <v>1</v>
      </c>
      <c r="AA19" s="89">
        <f>VLOOKUP(R19,AG17:AQ20,9,FALSE)</f>
        <v>3</v>
      </c>
      <c r="AB19" s="89">
        <f>VLOOKUP(R19,AG17:AQ20,10,FALSE)</f>
        <v>3</v>
      </c>
      <c r="AC19" s="90">
        <f>VLOOKUP(R19,AG17:AQ20,11,FALSE)</f>
        <v>0</v>
      </c>
      <c r="AD19" s="217"/>
      <c r="AE19" s="217"/>
      <c r="AF19" s="76">
        <v>3</v>
      </c>
      <c r="AG19" s="67">
        <f>RANK(AI19,AI17:AI20)</f>
        <v>4</v>
      </c>
      <c r="AH19" s="67" t="str">
        <f>F17</f>
        <v>Albanie</v>
      </c>
      <c r="AI19" s="67">
        <f>(AK19*10000000000)+((AR19+AX19+BF19)*100000)+(AQ19*1000)+(AO19*10)-AF19</f>
        <v>-6003</v>
      </c>
      <c r="AJ19" s="67">
        <f>B17+M18+M21</f>
        <v>3</v>
      </c>
      <c r="AK19" s="67">
        <f>(3*AL19)+AM19</f>
        <v>0</v>
      </c>
      <c r="AL19" s="67">
        <f>C17+N19+N21</f>
        <v>0</v>
      </c>
      <c r="AM19" s="67">
        <f>D17+O19+O21</f>
        <v>0</v>
      </c>
      <c r="AN19" s="67">
        <f>E17+P19+P21</f>
        <v>3</v>
      </c>
      <c r="AO19" s="67">
        <f>G17+H19+H21</f>
        <v>0</v>
      </c>
      <c r="AP19" s="67">
        <f>H17+G19+G21</f>
        <v>6</v>
      </c>
      <c r="AQ19" s="67">
        <f>AO19-AP19</f>
        <v>-6</v>
      </c>
      <c r="AR19" s="108">
        <f>IF(AND(AS19&lt;&gt;"",COUNTIF(AT19:AW19,AS19)=1),1000,0)</f>
        <v>0</v>
      </c>
      <c r="AS19" s="68" t="str">
        <f>IF(COUNTIF(AK17:AK20,AK19)=2,IF(AK19=AK17,AF17,IF(AK19=AK18,AF18,IF(AK19=AK20,AF20,""))),"")</f>
        <v/>
      </c>
      <c r="AT19" s="68" t="str">
        <f>IF(H19&gt;G19,1,"")</f>
        <v/>
      </c>
      <c r="AU19" s="68" t="str">
        <f>IF(H21&gt;G21,2,"")</f>
        <v/>
      </c>
      <c r="AV19" s="109"/>
      <c r="AW19" s="110" t="str">
        <f>IF(G17&gt;H17,4,"")</f>
        <v/>
      </c>
      <c r="AX19" s="68">
        <f>IF(COUNTIF(AK17:AK20,AK19)=3,IF(AY19&gt;0,IF(OR(AND(AY19=AY17,BB19&gt;0),AND(AY19=AY18,BC19&gt;0),AND(AY19=AY20,BE19&gt;0)),AY19+5,AY19),0),0)</f>
        <v>0</v>
      </c>
      <c r="AY19" s="129">
        <f>SUM(BB19:BE19)</f>
        <v>0</v>
      </c>
      <c r="AZ19" s="130" t="str">
        <f>IF(COUNTIF(AK17:AK20,AK19)=3,IF(AK19=AK17,AF17,AF18),IF(AND(COUNTIF(AK17:AK20,AK19)=4,COUNTIF(BG17:BG20,BG19)=3),IF(BG19=BG17,AF17,AF18),""))</f>
        <v/>
      </c>
      <c r="BA19" s="130" t="str">
        <f>IF(COUNTIF(AK17:AK20,AK19)=3,IF(AK19=AK20,AF20,AF18),IF(AND(COUNTIF(AK17:AK20,AK19)=4,COUNTIF(BG17:BG20,BG19)=3),IF(BG19=BG20,AF20,AF18),""))</f>
        <v/>
      </c>
      <c r="BB19" s="130" t="str">
        <f>IF(COUNTIF(AZ19:BA19,BB16)=1,1000*(H19-G19)+10*H19,"")</f>
        <v/>
      </c>
      <c r="BC19" s="130" t="str">
        <f>IF(COUNTIF(AZ19:BA19,BC16)=1,1000*(H21-G21)+10*H21,"")</f>
        <v/>
      </c>
      <c r="BD19" s="131"/>
      <c r="BE19" s="132" t="str">
        <f>IF(COUNTIF(AZ19:BA19,BE16)=1,1000*(G17-H17)+10*G17,"")</f>
        <v/>
      </c>
      <c r="BF19" s="249">
        <f>IF(COUNTIF(BG17:BG20,BG19)=3,BG19*10+AY19/100,IF(COUNTIF(BG17:BG20,BG19)=2,IF(AND(BG17=BG19,AT19=1),BG19*10+AY19+5,IF(AND(BG18=BG19,AU19=2),BG19*10+AY19+5,IF(AND(BG19=BG20,AW19=4),BG19*10+AY19+5,BG19*10))),BG19*10))</f>
        <v>0</v>
      </c>
      <c r="BG19" s="130">
        <f>IF(COUNTIF(AK17:AK20,AK19)=4,(AQ19*10000)+(AO19*100),0)</f>
        <v>0</v>
      </c>
      <c r="BH19" s="266" t="str">
        <f>F17</f>
        <v>Albanie</v>
      </c>
      <c r="BI19" s="267"/>
      <c r="BJ19" s="200">
        <v>2.5</v>
      </c>
      <c r="BK19" s="218"/>
    </row>
    <row r="20" spans="1:63" s="128" customFormat="1" ht="15.75" thickBot="1" x14ac:dyDescent="0.25">
      <c r="A20" s="217"/>
      <c r="B20" s="66">
        <f t="shared" si="0"/>
        <v>1</v>
      </c>
      <c r="C20" s="66">
        <f t="shared" si="1"/>
        <v>1</v>
      </c>
      <c r="D20" s="66">
        <f t="shared" si="2"/>
        <v>0</v>
      </c>
      <c r="E20" s="66">
        <f t="shared" si="3"/>
        <v>0</v>
      </c>
      <c r="F20" s="208" t="s">
        <v>56</v>
      </c>
      <c r="G20" s="156">
        <v>2</v>
      </c>
      <c r="H20" s="156">
        <v>1</v>
      </c>
      <c r="I20" s="157" t="s">
        <v>0</v>
      </c>
      <c r="J20" s="199">
        <f>Grille!E31</f>
        <v>4.5</v>
      </c>
      <c r="K20" s="199">
        <f>Grille!F31</f>
        <v>3.4</v>
      </c>
      <c r="L20" s="199">
        <f>Grille!G31</f>
        <v>1.8</v>
      </c>
      <c r="M20" s="66">
        <f t="shared" si="4"/>
        <v>1</v>
      </c>
      <c r="N20" s="66">
        <f t="shared" si="5"/>
        <v>0</v>
      </c>
      <c r="O20" s="66">
        <f t="shared" si="6"/>
        <v>0</v>
      </c>
      <c r="P20" s="66">
        <f t="shared" si="7"/>
        <v>1</v>
      </c>
      <c r="Q20" s="221"/>
      <c r="R20" s="69">
        <v>4</v>
      </c>
      <c r="S20" s="69"/>
      <c r="T20" s="91">
        <v>4</v>
      </c>
      <c r="U20" s="92" t="str">
        <f>VLOOKUP(R20,AG17:AQ20,2,FALSE)</f>
        <v>Albanie</v>
      </c>
      <c r="V20" s="91">
        <f>VLOOKUP(R20,AG17:AQ20,5,FALSE)</f>
        <v>0</v>
      </c>
      <c r="W20" s="93">
        <f>VLOOKUP(R20,AG17:AQ20,4,FALSE)</f>
        <v>3</v>
      </c>
      <c r="X20" s="93">
        <f>VLOOKUP(R20,AG17:AQ20,6,FALSE)</f>
        <v>0</v>
      </c>
      <c r="Y20" s="93">
        <f>VLOOKUP(R20,AG17:AQ20,7,FALSE)</f>
        <v>0</v>
      </c>
      <c r="Z20" s="93">
        <f>VLOOKUP(R20,AG17:AQ20,8,FALSE)</f>
        <v>3</v>
      </c>
      <c r="AA20" s="93">
        <f>VLOOKUP(R20,AG17:AQ20,9,FALSE)</f>
        <v>0</v>
      </c>
      <c r="AB20" s="93">
        <f>VLOOKUP(R20,AG17:AQ20,10,FALSE)</f>
        <v>6</v>
      </c>
      <c r="AC20" s="94">
        <f>VLOOKUP(R20,AG17:AQ20,11,FALSE)</f>
        <v>-6</v>
      </c>
      <c r="AD20" s="217"/>
      <c r="AE20" s="217"/>
      <c r="AF20" s="77">
        <v>4</v>
      </c>
      <c r="AG20" s="78">
        <f>RANK(AI20,AI17:AI20)</f>
        <v>1</v>
      </c>
      <c r="AH20" s="78" t="str">
        <f>I17</f>
        <v>Suisse</v>
      </c>
      <c r="AI20" s="67">
        <f>(AK20*10000000000)+((AR20+AX20+BF20)*100000)+(AQ20*1000)+(AO20*10)-AF20</f>
        <v>70000002036</v>
      </c>
      <c r="AJ20" s="78">
        <f>M17+B19+B20</f>
        <v>3</v>
      </c>
      <c r="AK20" s="78">
        <f>(3*AL20)+AM20</f>
        <v>7</v>
      </c>
      <c r="AL20" s="78">
        <f>N17+N18+C20</f>
        <v>2</v>
      </c>
      <c r="AM20" s="78">
        <f>O17+O18+D20</f>
        <v>1</v>
      </c>
      <c r="AN20" s="78">
        <f>P17+P18+E20</f>
        <v>0</v>
      </c>
      <c r="AO20" s="78">
        <f>H17+H18+G20</f>
        <v>4</v>
      </c>
      <c r="AP20" s="78">
        <f>G17+G18+H20</f>
        <v>2</v>
      </c>
      <c r="AQ20" s="78">
        <f>AO20-AP20</f>
        <v>2</v>
      </c>
      <c r="AR20" s="111">
        <f>IF(AND(AS20&lt;&gt;"",COUNTIF(AT20:AW20,AS20)=1),1000,0)</f>
        <v>0</v>
      </c>
      <c r="AS20" s="112" t="str">
        <f>IF(COUNTIF(AK17:AK20,AK20)=2,IF(AK20=AK17,AF17,IF(AK20=AK18,AF18,IF(AK20=AK19,AF19,""))),"")</f>
        <v/>
      </c>
      <c r="AT20" s="112">
        <f>IF(G20&gt;H20,1,"")</f>
        <v>1</v>
      </c>
      <c r="AU20" s="112" t="str">
        <f>IF(H18&gt;G18,2,"")</f>
        <v/>
      </c>
      <c r="AV20" s="112">
        <f>IF(H17&gt;G17,3,"")</f>
        <v>3</v>
      </c>
      <c r="AW20" s="113"/>
      <c r="AX20" s="68">
        <f>IF(COUNTIF(AK17:AK20,AK20)=3,IF(AY20&gt;0,IF(OR(AND(AY20=AY17,BB20&gt;0),AND(AY20=AY18,BC20&gt;0),AND(AY20=AY19,BD20&gt;0)),AY20+5,AY20),0),0)</f>
        <v>0</v>
      </c>
      <c r="AY20" s="133">
        <f>SUM(BB20:BE20)</f>
        <v>0</v>
      </c>
      <c r="AZ20" s="134" t="str">
        <f>IF(COUNTIF(AK17:AK20,AK20)=3,IF(AK20=AK17,AF17,AF18),IF(AND(COUNTIF(AK17:AK20,AK20)=4,COUNTIF(BG17:BG20,BG20)=3),IF(BG20=BG17,AF17,AF18),""))</f>
        <v/>
      </c>
      <c r="BA20" s="134" t="str">
        <f>IF(COUNTIF(AK17:AK20,AK20)=3,IF(AK20=AK19,AF19,AF18),IF(AND(COUNTIF(AK17:AK20,AK20)=4,COUNTIF(BG17:BG20,BG20)=3),IF(BG20=BG19,AF19,AF18),""))</f>
        <v/>
      </c>
      <c r="BB20" s="134" t="str">
        <f>IF(COUNTIF(AZ20:BA20,BB16)=1,1000*(G20-H20)+10*G20,"")</f>
        <v/>
      </c>
      <c r="BC20" s="134" t="str">
        <f>IF(COUNTIF(AZ20:BA20,BC16)=1,1000*(H18-G18)+10*H18,"")</f>
        <v/>
      </c>
      <c r="BD20" s="134" t="str">
        <f>IF(COUNTIF(AZ20:BA20,BD16)=1,1000*(H17-G17)+10*H17,"")</f>
        <v/>
      </c>
      <c r="BE20" s="135"/>
      <c r="BF20" s="249">
        <f>IF(COUNTIF(BG17:BG20,BG20)=3,BG20*10+AY20/100,IF(COUNTIF(BG17:BG20,BG20)=2,IF(AND(BG17=BG20,AT20=1),BG20*10+AY20+5,IF(AND(BG18=BG20,AU20=2),BG20*10+AY20+5,IF(AND(BG19=BG20,AV20=3),BG20*10+AY20+5,BG20*10))),BG20*10))</f>
        <v>0</v>
      </c>
      <c r="BG20" s="130">
        <f>IF(COUNTIF(AK17:AK20,AK20)=4,(AQ20*10000)+(AO20*100),0)</f>
        <v>0</v>
      </c>
      <c r="BH20" s="266" t="str">
        <f>I17</f>
        <v>Suisse</v>
      </c>
      <c r="BI20" s="267"/>
      <c r="BJ20" s="200">
        <v>1.2</v>
      </c>
      <c r="BK20" s="218"/>
    </row>
    <row r="21" spans="1:63" s="128" customFormat="1" ht="15.75" thickBot="1" x14ac:dyDescent="0.25">
      <c r="A21" s="217"/>
      <c r="B21" s="66">
        <f t="shared" si="0"/>
        <v>1</v>
      </c>
      <c r="C21" s="66">
        <f t="shared" si="1"/>
        <v>1</v>
      </c>
      <c r="D21" s="66">
        <f t="shared" si="2"/>
        <v>0</v>
      </c>
      <c r="E21" s="66">
        <f t="shared" si="3"/>
        <v>0</v>
      </c>
      <c r="F21" s="209" t="s">
        <v>99</v>
      </c>
      <c r="G21" s="156">
        <v>2</v>
      </c>
      <c r="H21" s="156">
        <v>0</v>
      </c>
      <c r="I21" s="158" t="s">
        <v>100</v>
      </c>
      <c r="J21" s="199">
        <f>Grille!E30</f>
        <v>1.9</v>
      </c>
      <c r="K21" s="199">
        <f>Grille!F30</f>
        <v>3.4</v>
      </c>
      <c r="L21" s="199">
        <f>Grille!G30</f>
        <v>4</v>
      </c>
      <c r="M21" s="66">
        <f t="shared" si="4"/>
        <v>1</v>
      </c>
      <c r="N21" s="66">
        <f t="shared" si="5"/>
        <v>0</v>
      </c>
      <c r="O21" s="66">
        <f t="shared" si="6"/>
        <v>0</v>
      </c>
      <c r="P21" s="66">
        <f t="shared" si="7"/>
        <v>1</v>
      </c>
      <c r="Q21" s="221"/>
      <c r="R21" s="66"/>
      <c r="S21" s="66"/>
      <c r="T21" s="221"/>
      <c r="U21" s="222"/>
      <c r="V21" s="221"/>
      <c r="W21" s="221"/>
      <c r="X21" s="221"/>
      <c r="Y21" s="221"/>
      <c r="Z21" s="221"/>
      <c r="AA21" s="221"/>
      <c r="AB21" s="221"/>
      <c r="AC21" s="221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7"/>
      <c r="AU21" s="217"/>
      <c r="AV21" s="217"/>
      <c r="AW21" s="217"/>
      <c r="AX21" s="217"/>
      <c r="AY21" s="218"/>
      <c r="AZ21" s="218"/>
      <c r="BA21" s="218"/>
      <c r="BB21" s="218"/>
      <c r="BC21" s="218"/>
      <c r="BD21" s="218"/>
      <c r="BE21" s="218"/>
      <c r="BF21" s="218"/>
      <c r="BG21" s="218"/>
      <c r="BH21" s="218"/>
      <c r="BI21" s="218"/>
      <c r="BJ21" s="218"/>
      <c r="BK21" s="218"/>
    </row>
    <row r="22" spans="1:63" x14ac:dyDescent="0.2">
      <c r="A22" s="217"/>
      <c r="B22" s="150"/>
      <c r="C22" s="150"/>
      <c r="D22" s="150"/>
      <c r="E22" s="150"/>
      <c r="F22" s="220"/>
      <c r="G22" s="221"/>
      <c r="H22" s="221"/>
      <c r="I22" s="220"/>
      <c r="J22" s="221"/>
      <c r="K22" s="221"/>
      <c r="L22" s="221"/>
      <c r="M22" s="159"/>
      <c r="N22" s="159"/>
      <c r="O22" s="159"/>
      <c r="P22" s="159"/>
      <c r="Q22" s="217"/>
      <c r="R22" s="193"/>
      <c r="S22" s="193"/>
      <c r="T22" s="221"/>
      <c r="U22" s="222"/>
      <c r="V22" s="221"/>
      <c r="W22" s="221"/>
      <c r="X22" s="221"/>
      <c r="Y22" s="221"/>
      <c r="Z22" s="221"/>
      <c r="AA22" s="221"/>
      <c r="AB22" s="221"/>
      <c r="AC22" s="221"/>
      <c r="AD22" s="217"/>
      <c r="AE22" s="217"/>
      <c r="AF22" s="217"/>
      <c r="AG22" s="217"/>
      <c r="AH22" s="217"/>
      <c r="AI22" s="217"/>
      <c r="AJ22" s="217"/>
      <c r="AK22" s="217"/>
      <c r="AL22" s="217"/>
      <c r="AM22" s="217"/>
      <c r="AN22" s="217"/>
      <c r="AO22" s="217"/>
      <c r="AP22" s="217"/>
      <c r="AQ22" s="217"/>
      <c r="AR22" s="217"/>
      <c r="AS22" s="217"/>
      <c r="AT22" s="217"/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217"/>
      <c r="BH22" s="217"/>
      <c r="BI22" s="217"/>
      <c r="BJ22" s="217"/>
      <c r="BK22" s="217"/>
    </row>
    <row r="23" spans="1:63" x14ac:dyDescent="0.2">
      <c r="A23" s="217"/>
      <c r="B23" s="150"/>
      <c r="C23" s="150"/>
      <c r="D23" s="150"/>
      <c r="E23" s="150"/>
      <c r="F23" s="220"/>
      <c r="G23" s="221"/>
      <c r="H23" s="221"/>
      <c r="I23" s="220"/>
      <c r="J23" s="221"/>
      <c r="K23" s="221"/>
      <c r="L23" s="221"/>
      <c r="M23" s="159"/>
      <c r="N23" s="159"/>
      <c r="O23" s="159"/>
      <c r="P23" s="159"/>
      <c r="Q23" s="217"/>
      <c r="R23" s="193"/>
      <c r="S23" s="193"/>
      <c r="T23" s="221"/>
      <c r="U23" s="222"/>
      <c r="V23" s="221"/>
      <c r="W23" s="221"/>
      <c r="X23" s="221"/>
      <c r="Y23" s="221"/>
      <c r="Z23" s="221"/>
      <c r="AA23" s="221"/>
      <c r="AB23" s="221"/>
      <c r="AC23" s="221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17"/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217"/>
      <c r="BH23" s="217"/>
      <c r="BI23" s="217"/>
      <c r="BJ23" s="217"/>
      <c r="BK23" s="217"/>
    </row>
    <row r="24" spans="1:63" ht="15.75" thickBot="1" x14ac:dyDescent="0.25">
      <c r="A24" s="217"/>
      <c r="B24" s="150"/>
      <c r="C24" s="150"/>
      <c r="D24" s="150"/>
      <c r="E24" s="150"/>
      <c r="F24" s="220"/>
      <c r="G24" s="221"/>
      <c r="H24" s="221"/>
      <c r="I24" s="220"/>
      <c r="J24" s="221"/>
      <c r="K24" s="221"/>
      <c r="L24" s="221"/>
      <c r="M24" s="159"/>
      <c r="N24" s="159"/>
      <c r="O24" s="159"/>
      <c r="P24" s="159"/>
      <c r="Q24" s="217"/>
      <c r="R24" s="193"/>
      <c r="S24" s="193"/>
      <c r="T24" s="221"/>
      <c r="U24" s="222"/>
      <c r="V24" s="221"/>
      <c r="W24" s="221"/>
      <c r="X24" s="221"/>
      <c r="Y24" s="221"/>
      <c r="Z24" s="221"/>
      <c r="AA24" s="221"/>
      <c r="AB24" s="221"/>
      <c r="AC24" s="221"/>
      <c r="AD24" s="217"/>
      <c r="AE24" s="217"/>
      <c r="AF24" s="217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7"/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</row>
    <row r="25" spans="1:63" ht="15.75" thickBot="1" x14ac:dyDescent="0.25">
      <c r="A25" s="217"/>
      <c r="B25" s="65"/>
      <c r="C25" s="65"/>
      <c r="D25" s="65"/>
      <c r="E25" s="65"/>
      <c r="F25" s="268" t="s">
        <v>44</v>
      </c>
      <c r="G25" s="269"/>
      <c r="H25" s="269"/>
      <c r="I25" s="270"/>
      <c r="J25" s="268" t="s">
        <v>71</v>
      </c>
      <c r="K25" s="269"/>
      <c r="L25" s="270"/>
      <c r="M25" s="67"/>
      <c r="N25" s="67"/>
      <c r="O25" s="67"/>
      <c r="P25" s="65"/>
      <c r="Q25" s="217"/>
      <c r="R25" s="66"/>
      <c r="S25" s="66"/>
      <c r="T25" s="221"/>
      <c r="U25" s="222"/>
      <c r="V25" s="221"/>
      <c r="W25" s="221"/>
      <c r="X25" s="221"/>
      <c r="Y25" s="221"/>
      <c r="Z25" s="221"/>
      <c r="AA25" s="221"/>
      <c r="AB25" s="221"/>
      <c r="AC25" s="22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7"/>
      <c r="BI25" s="217"/>
      <c r="BJ25" s="217"/>
      <c r="BK25" s="217"/>
    </row>
    <row r="26" spans="1:63" ht="4.5" customHeight="1" thickBot="1" x14ac:dyDescent="0.25">
      <c r="A26" s="217"/>
      <c r="B26" s="65"/>
      <c r="C26" s="65"/>
      <c r="D26" s="65"/>
      <c r="E26" s="65"/>
      <c r="F26" s="194"/>
      <c r="G26" s="195"/>
      <c r="H26" s="195"/>
      <c r="I26" s="196"/>
      <c r="J26" s="197"/>
      <c r="K26" s="195"/>
      <c r="L26" s="198"/>
      <c r="M26" s="68"/>
      <c r="N26" s="68"/>
      <c r="O26" s="68"/>
      <c r="P26" s="65"/>
      <c r="Q26" s="217"/>
      <c r="R26" s="66"/>
      <c r="S26" s="66"/>
      <c r="T26" s="221"/>
      <c r="U26" s="222"/>
      <c r="V26" s="221"/>
      <c r="W26" s="221"/>
      <c r="X26" s="221"/>
      <c r="Y26" s="221"/>
      <c r="Z26" s="221"/>
      <c r="AA26" s="221"/>
      <c r="AB26" s="221"/>
      <c r="AC26" s="221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7"/>
      <c r="AR26" s="217"/>
      <c r="AS26" s="217"/>
      <c r="AT26" s="217"/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7"/>
      <c r="BI26" s="217"/>
      <c r="BJ26" s="217"/>
      <c r="BK26" s="217"/>
    </row>
    <row r="27" spans="1:63" s="128" customFormat="1" ht="15.75" thickBot="1" x14ac:dyDescent="0.25">
      <c r="A27" s="217"/>
      <c r="B27" s="66">
        <f t="shared" ref="B27:B32" si="8">IF(AND(G27&lt;&gt;"",H27&lt;&gt;""),1,0)</f>
        <v>1</v>
      </c>
      <c r="C27" s="66">
        <f t="shared" ref="C27:C32" si="9">IF(AND(G27&gt;H27,G27&lt;&gt;"",H27&lt;&gt;""),1,0)</f>
        <v>1</v>
      </c>
      <c r="D27" s="66">
        <f t="shared" ref="D27:D32" si="10">IF(AND(G27=H27,G27&lt;&gt;"",H27&lt;&gt;""),1,0)</f>
        <v>0</v>
      </c>
      <c r="E27" s="66">
        <f t="shared" ref="E27:E32" si="11">IF(AND(G27&lt;H27,G27&lt;&gt;"",H27&lt;&gt;""),1,0)</f>
        <v>0</v>
      </c>
      <c r="F27" s="207" t="s">
        <v>2</v>
      </c>
      <c r="G27" s="156">
        <v>2</v>
      </c>
      <c r="H27" s="156">
        <v>1</v>
      </c>
      <c r="I27" s="157" t="s">
        <v>10</v>
      </c>
      <c r="J27" s="199">
        <f>Grille!E9</f>
        <v>2</v>
      </c>
      <c r="K27" s="199">
        <f>Grille!F9</f>
        <v>3.2</v>
      </c>
      <c r="L27" s="199">
        <f>Grille!G9</f>
        <v>4</v>
      </c>
      <c r="M27" s="66">
        <f t="shared" ref="M27:M32" si="12">IF(AND(G27&lt;&gt;"",H27&lt;&gt;""),1,0)</f>
        <v>1</v>
      </c>
      <c r="N27" s="66">
        <f t="shared" ref="N27:N32" si="13">IF(AND(G27&lt;H27,G27&lt;&gt;"",H27&lt;&gt;""),1,0)</f>
        <v>0</v>
      </c>
      <c r="O27" s="66">
        <f t="shared" ref="O27:O32" si="14">IF(AND(G27=H27,G27&lt;&gt;"",H27&lt;&gt;""),1,0)</f>
        <v>0</v>
      </c>
      <c r="P27" s="66">
        <f t="shared" ref="P27:P32" si="15">IF(AND(G27&gt;H27,G27&lt;&gt;"",H27&lt;&gt;""),1,0)</f>
        <v>1</v>
      </c>
      <c r="Q27" s="221"/>
      <c r="R27" s="69"/>
      <c r="S27" s="69"/>
      <c r="T27" s="226"/>
      <c r="U27" s="227"/>
      <c r="V27" s="162" t="s">
        <v>36</v>
      </c>
      <c r="W27" s="163" t="s">
        <v>37</v>
      </c>
      <c r="X27" s="163" t="s">
        <v>14</v>
      </c>
      <c r="Y27" s="163" t="s">
        <v>12</v>
      </c>
      <c r="Z27" s="163" t="s">
        <v>38</v>
      </c>
      <c r="AA27" s="163" t="s">
        <v>39</v>
      </c>
      <c r="AB27" s="163" t="s">
        <v>40</v>
      </c>
      <c r="AC27" s="216" t="s">
        <v>41</v>
      </c>
      <c r="AD27" s="217"/>
      <c r="AE27" s="217"/>
      <c r="AF27" s="70"/>
      <c r="AG27" s="71" t="s">
        <v>42</v>
      </c>
      <c r="AH27" s="71"/>
      <c r="AI27" s="71" t="s">
        <v>43</v>
      </c>
      <c r="AJ27" s="71" t="s">
        <v>37</v>
      </c>
      <c r="AK27" s="71" t="s">
        <v>36</v>
      </c>
      <c r="AL27" s="71" t="s">
        <v>14</v>
      </c>
      <c r="AM27" s="71" t="s">
        <v>12</v>
      </c>
      <c r="AN27" s="71" t="s">
        <v>38</v>
      </c>
      <c r="AO27" s="71" t="s">
        <v>39</v>
      </c>
      <c r="AP27" s="71" t="s">
        <v>40</v>
      </c>
      <c r="AQ27" s="71" t="s">
        <v>41</v>
      </c>
      <c r="AR27" s="103" t="s">
        <v>50</v>
      </c>
      <c r="AS27" s="102" t="s">
        <v>51</v>
      </c>
      <c r="AT27" s="102">
        <v>1</v>
      </c>
      <c r="AU27" s="102">
        <v>2</v>
      </c>
      <c r="AV27" s="102">
        <v>3</v>
      </c>
      <c r="AW27" s="104">
        <v>4</v>
      </c>
      <c r="AX27" s="102" t="s">
        <v>50</v>
      </c>
      <c r="AY27" s="105" t="s">
        <v>113</v>
      </c>
      <c r="AZ27" s="106" t="s">
        <v>52</v>
      </c>
      <c r="BA27" s="106" t="s">
        <v>53</v>
      </c>
      <c r="BB27" s="106">
        <v>1</v>
      </c>
      <c r="BC27" s="106">
        <v>2</v>
      </c>
      <c r="BD27" s="106">
        <v>3</v>
      </c>
      <c r="BE27" s="107">
        <v>4</v>
      </c>
      <c r="BF27" s="248" t="s">
        <v>50</v>
      </c>
      <c r="BG27" s="247" t="s">
        <v>144</v>
      </c>
      <c r="BH27" s="268" t="s">
        <v>72</v>
      </c>
      <c r="BI27" s="269"/>
      <c r="BJ27" s="270"/>
      <c r="BK27" s="218"/>
    </row>
    <row r="28" spans="1:63" s="128" customFormat="1" ht="15.75" thickBot="1" x14ac:dyDescent="0.25">
      <c r="A28" s="217"/>
      <c r="B28" s="66">
        <f t="shared" si="8"/>
        <v>1</v>
      </c>
      <c r="C28" s="66">
        <f t="shared" si="9"/>
        <v>1</v>
      </c>
      <c r="D28" s="66">
        <f t="shared" si="10"/>
        <v>0</v>
      </c>
      <c r="E28" s="66">
        <f t="shared" si="11"/>
        <v>0</v>
      </c>
      <c r="F28" s="208" t="s">
        <v>101</v>
      </c>
      <c r="G28" s="156">
        <v>1</v>
      </c>
      <c r="H28" s="156">
        <v>0</v>
      </c>
      <c r="I28" s="157" t="s">
        <v>102</v>
      </c>
      <c r="J28" s="199">
        <f>Grille!E8</f>
        <v>2.6</v>
      </c>
      <c r="K28" s="199">
        <f>Grille!F8</f>
        <v>3</v>
      </c>
      <c r="L28" s="199">
        <f>Grille!G8</f>
        <v>3</v>
      </c>
      <c r="M28" s="66">
        <f t="shared" si="12"/>
        <v>1</v>
      </c>
      <c r="N28" s="66">
        <f t="shared" si="13"/>
        <v>0</v>
      </c>
      <c r="O28" s="66">
        <f t="shared" si="14"/>
        <v>0</v>
      </c>
      <c r="P28" s="66">
        <f t="shared" si="15"/>
        <v>1</v>
      </c>
      <c r="Q28" s="221"/>
      <c r="R28" s="69">
        <v>1</v>
      </c>
      <c r="S28" s="69"/>
      <c r="T28" s="72">
        <v>1</v>
      </c>
      <c r="U28" s="73" t="str">
        <f>VLOOKUP(R28,AG28:AQ31,2,FALSE)</f>
        <v>Angleterre</v>
      </c>
      <c r="V28" s="72">
        <f>VLOOKUP(R28,AG28:AQ31,5,FALSE)</f>
        <v>7</v>
      </c>
      <c r="W28" s="74">
        <f>VLOOKUP(R28,AG28:AQ31,4,FALSE)</f>
        <v>3</v>
      </c>
      <c r="X28" s="74">
        <f>VLOOKUP(R28,AG28:AQ31,6,FALSE)</f>
        <v>2</v>
      </c>
      <c r="Y28" s="74">
        <f>VLOOKUP(R28,AG28:AQ31,7,FALSE)</f>
        <v>1</v>
      </c>
      <c r="Z28" s="74">
        <f>VLOOKUP(R28,AG28:AQ31,8,FALSE)</f>
        <v>0</v>
      </c>
      <c r="AA28" s="74">
        <f>VLOOKUP(R28,AG28:AQ31,9,FALSE)</f>
        <v>5</v>
      </c>
      <c r="AB28" s="74">
        <f>VLOOKUP(R28,AG28:AQ31,10,FALSE)</f>
        <v>3</v>
      </c>
      <c r="AC28" s="75">
        <f>VLOOKUP(R28,AG28:AQ31,11,FALSE)</f>
        <v>2</v>
      </c>
      <c r="AD28" s="217"/>
      <c r="AE28" s="217"/>
      <c r="AF28" s="76">
        <v>1</v>
      </c>
      <c r="AG28" s="67">
        <f>RANK(AI28,AI28:AI31)</f>
        <v>1</v>
      </c>
      <c r="AH28" s="67" t="str">
        <f>F27</f>
        <v>Angleterre</v>
      </c>
      <c r="AI28" s="67">
        <f>(AK28*10000000000)+((AR28+AX28+BF28)*100000)+(AQ28*1000)+(AO28*10)-AF28</f>
        <v>70000002049</v>
      </c>
      <c r="AJ28" s="67">
        <f>B27+B29+M31</f>
        <v>3</v>
      </c>
      <c r="AK28" s="67">
        <f>(3*AL28)+AM28</f>
        <v>7</v>
      </c>
      <c r="AL28" s="67">
        <f>C27+C30+N31</f>
        <v>2</v>
      </c>
      <c r="AM28" s="67">
        <f>D27+D30+O31</f>
        <v>1</v>
      </c>
      <c r="AN28" s="67">
        <f>E27+E30+P31</f>
        <v>0</v>
      </c>
      <c r="AO28" s="67">
        <f>G27+G30+H31</f>
        <v>5</v>
      </c>
      <c r="AP28" s="67">
        <f>H27+H30+G31</f>
        <v>3</v>
      </c>
      <c r="AQ28" s="67">
        <f>AO28-AP28</f>
        <v>2</v>
      </c>
      <c r="AR28" s="108">
        <f>IF(AND(AS28&lt;&gt;"",COUNTIF(AT28:AW28,AS28)=1),1000,0)</f>
        <v>0</v>
      </c>
      <c r="AS28" s="68" t="str">
        <f>IF(COUNTIF(AK28:AK31,AK28)=2,IF(AK28=AK29,AF29,IF(AK28=AK30,AF30,IF(AK28=AK31,AF31,""))),"")</f>
        <v/>
      </c>
      <c r="AT28" s="109"/>
      <c r="AU28" s="68">
        <f>IF(G27&gt;H27,2,"")</f>
        <v>2</v>
      </c>
      <c r="AV28" s="68" t="str">
        <f>IF(G30&gt;H30,3,"")</f>
        <v/>
      </c>
      <c r="AW28" s="110">
        <f>IF(H31&gt;G31,4,"")</f>
        <v>4</v>
      </c>
      <c r="AX28" s="68">
        <f>IF(COUNTIF(AK28:AK31,AK28)=3,IF(AY28&gt;0,IF(OR(AND(AY28=AY29,BC28&gt;0),AND(AY28=AY30,BD28&gt;0),AND(AY28=AY31,BE28&gt;0)),AY28+5,AY28),0),0)</f>
        <v>0</v>
      </c>
      <c r="AY28" s="129">
        <f>SUM(BB28:BE28)</f>
        <v>0</v>
      </c>
      <c r="AZ28" s="130" t="str">
        <f>IF(COUNTIF(AK28:AK31,AK28)=3,IF(AK28=AK29,AF29,AF30),IF(AND(COUNTIF(AK28:AK31,AK28)=4,COUNTIF(BG28:BG31,BG28)=3),IF(BG28=BG29,AF29,AF30),""))</f>
        <v/>
      </c>
      <c r="BA28" s="130" t="str">
        <f>IF(COUNTIF(AK28:AK31,AK28)=3,IF(AK28=AK31,AF31,AF30),IF(AND(COUNTIF(AK28:AK31,AK28)=4,COUNTIF(BG28:BG31,BG28)=3),IF(BG28=BG31,AF31,AF30),""))</f>
        <v/>
      </c>
      <c r="BB28" s="131"/>
      <c r="BC28" s="130" t="str">
        <f>IF(COUNTIF(AZ28:BA28,BC27)=1,1000*(G27-H27)+10*G27,"")</f>
        <v/>
      </c>
      <c r="BD28" s="130" t="str">
        <f>IF(COUNTIF(AZ28:BA28,BD27)=1,1000*(G30-H30)+10*G30,"")</f>
        <v/>
      </c>
      <c r="BE28" s="132" t="str">
        <f>IF(COUNTIF(AZ28:BA28,BE27)=1,1000*(H31-G31)+10*H31,"")</f>
        <v/>
      </c>
      <c r="BF28" s="249">
        <f>IF(COUNTIF(BG28:BG31,BG28)=3,BG28*10+AY28/100,IF(COUNTIF(BG28:BG31,BG28)=2,IF(AND(BG28=BG29,AU28=2),BG28*10+AY28+5,IF(AND(BG28=BG30,AV28=3),BG28*10+AY28+5,IF(AND(BG28=BG31,AW28=4),BG28*10+AY28+5,BG28*10))),BG28*10))</f>
        <v>0</v>
      </c>
      <c r="BG28" s="130">
        <f>IF(COUNTIF(AK28:AK31,AK28)=4,(AQ28*10000)+(AO28*100),0)</f>
        <v>0</v>
      </c>
      <c r="BH28" s="266" t="str">
        <f>F27</f>
        <v>Angleterre</v>
      </c>
      <c r="BI28" s="267"/>
      <c r="BJ28" s="200">
        <v>1</v>
      </c>
      <c r="BK28" s="218"/>
    </row>
    <row r="29" spans="1:63" s="128" customFormat="1" ht="15.75" thickBot="1" x14ac:dyDescent="0.25">
      <c r="A29" s="217"/>
      <c r="B29" s="66">
        <f t="shared" si="8"/>
        <v>1</v>
      </c>
      <c r="C29" s="66">
        <f t="shared" si="9"/>
        <v>1</v>
      </c>
      <c r="D29" s="66">
        <f t="shared" si="10"/>
        <v>0</v>
      </c>
      <c r="E29" s="66">
        <f t="shared" si="11"/>
        <v>0</v>
      </c>
      <c r="F29" s="208" t="s">
        <v>10</v>
      </c>
      <c r="G29" s="156">
        <v>2</v>
      </c>
      <c r="H29" s="156">
        <v>0</v>
      </c>
      <c r="I29" s="157" t="s">
        <v>102</v>
      </c>
      <c r="J29" s="199">
        <f>Grille!E18</f>
        <v>1.8</v>
      </c>
      <c r="K29" s="199">
        <f>Grille!F18</f>
        <v>3.4</v>
      </c>
      <c r="L29" s="199">
        <f>Grille!G18</f>
        <v>4.5</v>
      </c>
      <c r="M29" s="66">
        <f t="shared" si="12"/>
        <v>1</v>
      </c>
      <c r="N29" s="66">
        <f t="shared" si="13"/>
        <v>0</v>
      </c>
      <c r="O29" s="66">
        <f t="shared" si="14"/>
        <v>0</v>
      </c>
      <c r="P29" s="66">
        <f t="shared" si="15"/>
        <v>1</v>
      </c>
      <c r="Q29" s="221"/>
      <c r="R29" s="69">
        <v>2</v>
      </c>
      <c r="S29" s="69"/>
      <c r="T29" s="83">
        <v>2</v>
      </c>
      <c r="U29" s="84" t="str">
        <f>VLOOKUP(R29,AG28:AQ31,2,FALSE)</f>
        <v>Russie</v>
      </c>
      <c r="V29" s="83">
        <f>VLOOKUP(R29,AG28:AQ31,5,FALSE)</f>
        <v>6</v>
      </c>
      <c r="W29" s="85">
        <f>VLOOKUP(R29,AG28:AQ31,4,FALSE)</f>
        <v>3</v>
      </c>
      <c r="X29" s="85">
        <f>VLOOKUP(R29,AG28:AQ31,6,FALSE)</f>
        <v>2</v>
      </c>
      <c r="Y29" s="85">
        <f>VLOOKUP(R29,AG28:AQ31,7,FALSE)</f>
        <v>0</v>
      </c>
      <c r="Z29" s="85">
        <f>VLOOKUP(R29,AG28:AQ31,8,FALSE)</f>
        <v>1</v>
      </c>
      <c r="AA29" s="85">
        <f>VLOOKUP(R29,AG28:AQ31,9,FALSE)</f>
        <v>5</v>
      </c>
      <c r="AB29" s="85">
        <f>VLOOKUP(R29,AG28:AQ31,10,FALSE)</f>
        <v>3</v>
      </c>
      <c r="AC29" s="86">
        <f>VLOOKUP(R29,AG28:AQ31,11,FALSE)</f>
        <v>2</v>
      </c>
      <c r="AD29" s="217"/>
      <c r="AE29" s="217"/>
      <c r="AF29" s="76">
        <v>2</v>
      </c>
      <c r="AG29" s="67">
        <f>RANK(AI29,AI28:AI31)</f>
        <v>2</v>
      </c>
      <c r="AH29" s="67" t="str">
        <f>I27</f>
        <v>Russie</v>
      </c>
      <c r="AI29" s="67">
        <f>(AK29*10000000000)+((AR29+AX29+BF29)*100000)+(AQ29*1000)+(AO29*10)-AF29</f>
        <v>60000002048</v>
      </c>
      <c r="AJ29" s="67">
        <f>M27+M30+B32</f>
        <v>3</v>
      </c>
      <c r="AK29" s="67">
        <f>(3*AL29)+AM29</f>
        <v>6</v>
      </c>
      <c r="AL29" s="67">
        <f>N27+C29+C32</f>
        <v>2</v>
      </c>
      <c r="AM29" s="67">
        <f>O27+D29+D32</f>
        <v>0</v>
      </c>
      <c r="AN29" s="67">
        <f>P27+E29+E32</f>
        <v>1</v>
      </c>
      <c r="AO29" s="67">
        <f>H27+G29+G32</f>
        <v>5</v>
      </c>
      <c r="AP29" s="67">
        <f>G27+H29+H32</f>
        <v>3</v>
      </c>
      <c r="AQ29" s="67">
        <f>AO29-AP29</f>
        <v>2</v>
      </c>
      <c r="AR29" s="108">
        <f>IF(AND(AS29&lt;&gt;"",COUNTIF(AT29:AW29,AS29)=1),1000,0)</f>
        <v>0</v>
      </c>
      <c r="AS29" s="68" t="str">
        <f>IF(COUNTIF(AK28:AK31,AK29)=2,IF(AK29=AK28,AF28,IF(AK29=AK30,AF30,IF(AK29=AK31,AF31,""))),"")</f>
        <v/>
      </c>
      <c r="AT29" s="68" t="str">
        <f>IF(H27&gt;G27,1,"")</f>
        <v/>
      </c>
      <c r="AU29" s="109"/>
      <c r="AV29" s="68">
        <f>IF(G32&gt;H32,3,"")</f>
        <v>3</v>
      </c>
      <c r="AW29" s="110">
        <f>IF(G29&gt;H29,4,"")</f>
        <v>4</v>
      </c>
      <c r="AX29" s="68">
        <f>IF(COUNTIF(AK28:AK31,AK29)=3,IF(AY29&gt;0,IF(OR(AND(AY29=AY28,BB29&gt;0),AND(AY29=AY30,BD29&gt;0),AND(AY29=AY31,BE29&gt;0)),AY29+5,AY29),0),0)</f>
        <v>0</v>
      </c>
      <c r="AY29" s="129">
        <f>SUM(BB29:BE29)</f>
        <v>0</v>
      </c>
      <c r="AZ29" s="130" t="str">
        <f>IF(COUNTIF(AK28:AK31,AK29)=3,IF(AK29=AK28,AF28,AF30),IF(AND(COUNTIF(AK28:AK31,AK29)=4,COUNTIF(BG28:BG31,BG29)=3),IF(BG29=BG28,AF28,AF30),""))</f>
        <v/>
      </c>
      <c r="BA29" s="130" t="str">
        <f>IF(COUNTIF(AK28:AK31,AK29)=3,IF(AK29=AK31,AF31,AF30),IF(AND(COUNTIF(AK28:AK31,AK29)=4,COUNTIF(BG28:BG31,BG29)=3),IF(BG29=BG31,AF31,AF30),""))</f>
        <v/>
      </c>
      <c r="BB29" s="130" t="str">
        <f>IF(COUNTIF(AZ29:BA29,BB27)=1,1000*(H27-G27)+10*H27,"")</f>
        <v/>
      </c>
      <c r="BC29" s="131"/>
      <c r="BD29" s="130" t="str">
        <f>IF(COUNTIF(AZ29:BA29,BD27)=1,1000*(G32-H32)+10*G32,"")</f>
        <v/>
      </c>
      <c r="BE29" s="132" t="str">
        <f>IF(COUNTIF(AZ29:BA29,BE27)=1,1000*(G29-H29)+10*G29,"")</f>
        <v/>
      </c>
      <c r="BF29" s="249">
        <f>IF(COUNTIF(BG28:BG31,BG29)=3,BG29*10+AY29/100,IF(COUNTIF(BG28:BG31,BG29)=2,IF(AND(BG28=BG29,AT29=1),BG29*10+AY29+5,IF(AND(BG29=BG30,AV29=3),BG29*10+AY29+5,IF(AND(BG29=BG31,AW29=4),BG29*10+AY29+5,BG29*10))),BG29*10))</f>
        <v>0</v>
      </c>
      <c r="BG29" s="130">
        <f>IF(COUNTIF(AK28:AK31,AK29)=4,(AQ29*10000)+(AO29*100),0)</f>
        <v>0</v>
      </c>
      <c r="BH29" s="266" t="str">
        <f>I27</f>
        <v>Russie</v>
      </c>
      <c r="BI29" s="267"/>
      <c r="BJ29" s="200">
        <v>1.2</v>
      </c>
      <c r="BK29" s="218"/>
    </row>
    <row r="30" spans="1:63" s="128" customFormat="1" ht="15.75" thickBot="1" x14ac:dyDescent="0.25">
      <c r="A30" s="217"/>
      <c r="B30" s="66">
        <f t="shared" si="8"/>
        <v>1</v>
      </c>
      <c r="C30" s="66">
        <f t="shared" si="9"/>
        <v>0</v>
      </c>
      <c r="D30" s="66">
        <f t="shared" si="10"/>
        <v>1</v>
      </c>
      <c r="E30" s="66">
        <f t="shared" si="11"/>
        <v>0</v>
      </c>
      <c r="F30" s="208" t="s">
        <v>2</v>
      </c>
      <c r="G30" s="156">
        <v>1</v>
      </c>
      <c r="H30" s="156">
        <v>1</v>
      </c>
      <c r="I30" s="157" t="s">
        <v>101</v>
      </c>
      <c r="J30" s="199">
        <f>Grille!E21</f>
        <v>1.7</v>
      </c>
      <c r="K30" s="199">
        <f>Grille!F21</f>
        <v>3.5</v>
      </c>
      <c r="L30" s="199">
        <f>Grille!G21</f>
        <v>4.7</v>
      </c>
      <c r="M30" s="66">
        <f t="shared" si="12"/>
        <v>1</v>
      </c>
      <c r="N30" s="66">
        <f t="shared" si="13"/>
        <v>0</v>
      </c>
      <c r="O30" s="66">
        <f t="shared" si="14"/>
        <v>1</v>
      </c>
      <c r="P30" s="66">
        <f t="shared" si="15"/>
        <v>0</v>
      </c>
      <c r="Q30" s="221"/>
      <c r="R30" s="69">
        <v>3</v>
      </c>
      <c r="S30" s="69"/>
      <c r="T30" s="87">
        <v>3</v>
      </c>
      <c r="U30" s="88" t="str">
        <f>VLOOKUP(R30,AG28:AQ31,2,FALSE)</f>
        <v>Pays de Galles</v>
      </c>
      <c r="V30" s="87">
        <f>VLOOKUP(R30,AG28:AQ31,5,FALSE)</f>
        <v>4</v>
      </c>
      <c r="W30" s="89">
        <f>VLOOKUP(R30,AG28:AQ31,4,FALSE)</f>
        <v>3</v>
      </c>
      <c r="X30" s="89">
        <f>VLOOKUP(R30,AG28:AQ31,6,FALSE)</f>
        <v>1</v>
      </c>
      <c r="Y30" s="89">
        <f>VLOOKUP(R30,AG28:AQ31,7,FALSE)</f>
        <v>1</v>
      </c>
      <c r="Z30" s="89">
        <f>VLOOKUP(R30,AG28:AQ31,8,FALSE)</f>
        <v>1</v>
      </c>
      <c r="AA30" s="89">
        <f>VLOOKUP(R30,AG28:AQ31,9,FALSE)</f>
        <v>3</v>
      </c>
      <c r="AB30" s="89">
        <f>VLOOKUP(R30,AG28:AQ31,10,FALSE)</f>
        <v>3</v>
      </c>
      <c r="AC30" s="90">
        <f>VLOOKUP(R30,AG28:AQ31,11,FALSE)</f>
        <v>0</v>
      </c>
      <c r="AD30" s="217"/>
      <c r="AE30" s="217"/>
      <c r="AF30" s="76">
        <v>3</v>
      </c>
      <c r="AG30" s="67">
        <f>RANK(AI30,AI28:AI31)</f>
        <v>3</v>
      </c>
      <c r="AH30" s="67" t="str">
        <f>F28</f>
        <v>Pays de Galles</v>
      </c>
      <c r="AI30" s="67">
        <f>(AK30*10000000000)+((AR30+AX30+BF30)*100000)+(AQ30*1000)+(AO30*10)-AF30</f>
        <v>40000000027</v>
      </c>
      <c r="AJ30" s="67">
        <f>B28+M29+M32</f>
        <v>3</v>
      </c>
      <c r="AK30" s="67">
        <f>(3*AL30)+AM30</f>
        <v>4</v>
      </c>
      <c r="AL30" s="67">
        <f>C28+N30+N32</f>
        <v>1</v>
      </c>
      <c r="AM30" s="67">
        <f>D28+O30+O32</f>
        <v>1</v>
      </c>
      <c r="AN30" s="67">
        <f>E28+P30+P32</f>
        <v>1</v>
      </c>
      <c r="AO30" s="67">
        <f>G28+H30+H32</f>
        <v>3</v>
      </c>
      <c r="AP30" s="67">
        <f>H28+G30+G32</f>
        <v>3</v>
      </c>
      <c r="AQ30" s="67">
        <f>AO30-AP30</f>
        <v>0</v>
      </c>
      <c r="AR30" s="108">
        <f>IF(AND(AS30&lt;&gt;"",COUNTIF(AT30:AW30,AS30)=1),1000,0)</f>
        <v>0</v>
      </c>
      <c r="AS30" s="68" t="str">
        <f>IF(COUNTIF(AK28:AK31,AK30)=2,IF(AK30=AK28,AF28,IF(AK30=AK29,AF29,IF(AK30=AK31,AF31,""))),"")</f>
        <v/>
      </c>
      <c r="AT30" s="68" t="str">
        <f>IF(H30&gt;G30,1,"")</f>
        <v/>
      </c>
      <c r="AU30" s="68" t="str">
        <f>IF(H32&gt;G32,2,"")</f>
        <v/>
      </c>
      <c r="AV30" s="109"/>
      <c r="AW30" s="110">
        <f>IF(G28&gt;H28,4,"")</f>
        <v>4</v>
      </c>
      <c r="AX30" s="68">
        <f>IF(COUNTIF(AK28:AK31,AK30)=3,IF(AY30&gt;0,IF(OR(AND(AY30=AY28,BB30&gt;0),AND(AY30=AY29,BC30&gt;0),AND(AY30=AY31,BE30&gt;0)),AY30+5,AY30),0),0)</f>
        <v>0</v>
      </c>
      <c r="AY30" s="129">
        <f>SUM(BB30:BE30)</f>
        <v>0</v>
      </c>
      <c r="AZ30" s="130" t="str">
        <f>IF(COUNTIF(AK28:AK31,AK30)=3,IF(AK30=AK28,AF28,AF29),IF(AND(COUNTIF(AK28:AK31,AK30)=4,COUNTIF(BG28:BG31,BG30)=3),IF(BG30=BG28,AF28,AF29),""))</f>
        <v/>
      </c>
      <c r="BA30" s="130" t="str">
        <f>IF(COUNTIF(AK28:AK31,AK30)=3,IF(AK30=AK31,AF31,AF29),IF(AND(COUNTIF(AK28:AK31,AK30)=4,COUNTIF(BG28:BG31,BG30)=3),IF(BG30=BG31,AF31,AF29),""))</f>
        <v/>
      </c>
      <c r="BB30" s="130" t="str">
        <f>IF(COUNTIF(AZ30:BA30,BB27)=1,1000*(H30-G30)+10*H30,"")</f>
        <v/>
      </c>
      <c r="BC30" s="130" t="str">
        <f>IF(COUNTIF(AZ30:BA30,BC27)=1,1000*(H32-G32)+10*H32,"")</f>
        <v/>
      </c>
      <c r="BD30" s="131"/>
      <c r="BE30" s="132" t="str">
        <f>IF(COUNTIF(AZ30:BA30,BE27)=1,1000*(G28-H28)+10*G28,"")</f>
        <v/>
      </c>
      <c r="BF30" s="249">
        <f>IF(COUNTIF(BG28:BG31,BG30)=3,BG30*10+AY30/100,IF(COUNTIF(BG28:BG31,BG30)=2,IF(AND(BG28=BG30,AT30=1),BG30*10+AY30+5,IF(AND(BG29=BG30,AU30=2),BG30*10+AY30+5,IF(AND(BG30=BG31,AW30=4),BG30*10+AY30+5,BG30*10))),BG30*10))</f>
        <v>0</v>
      </c>
      <c r="BG30" s="130">
        <f>IF(COUNTIF(AK28:AK31,AK30)=4,(AQ30*10000)+(AO30*100),0)</f>
        <v>0</v>
      </c>
      <c r="BH30" s="266" t="str">
        <f>F28</f>
        <v>Pays de Galles</v>
      </c>
      <c r="BI30" s="267"/>
      <c r="BJ30" s="200">
        <v>1.5</v>
      </c>
      <c r="BK30" s="218"/>
    </row>
    <row r="31" spans="1:63" s="128" customFormat="1" ht="15.75" thickBot="1" x14ac:dyDescent="0.25">
      <c r="A31" s="217"/>
      <c r="B31" s="66">
        <f t="shared" si="8"/>
        <v>1</v>
      </c>
      <c r="C31" s="66">
        <f t="shared" si="9"/>
        <v>0</v>
      </c>
      <c r="D31" s="66">
        <f t="shared" si="10"/>
        <v>0</v>
      </c>
      <c r="E31" s="66">
        <f t="shared" si="11"/>
        <v>1</v>
      </c>
      <c r="F31" s="208" t="s">
        <v>102</v>
      </c>
      <c r="G31" s="156">
        <v>1</v>
      </c>
      <c r="H31" s="156">
        <v>2</v>
      </c>
      <c r="I31" s="157" t="s">
        <v>2</v>
      </c>
      <c r="J31" s="199">
        <f>Grille!E33</f>
        <v>6</v>
      </c>
      <c r="K31" s="199">
        <f>Grille!F33</f>
        <v>3.9</v>
      </c>
      <c r="L31" s="199">
        <f>Grille!G33</f>
        <v>1.5</v>
      </c>
      <c r="M31" s="66">
        <f t="shared" si="12"/>
        <v>1</v>
      </c>
      <c r="N31" s="66">
        <f t="shared" si="13"/>
        <v>1</v>
      </c>
      <c r="O31" s="66">
        <f t="shared" si="14"/>
        <v>0</v>
      </c>
      <c r="P31" s="66">
        <f t="shared" si="15"/>
        <v>0</v>
      </c>
      <c r="Q31" s="221"/>
      <c r="R31" s="69">
        <v>4</v>
      </c>
      <c r="S31" s="69"/>
      <c r="T31" s="91">
        <v>4</v>
      </c>
      <c r="U31" s="92" t="str">
        <f>VLOOKUP(R31,AG28:AQ31,2,FALSE)</f>
        <v>Slovaquie</v>
      </c>
      <c r="V31" s="91">
        <f>VLOOKUP(R31,AG28:AQ31,5,FALSE)</f>
        <v>0</v>
      </c>
      <c r="W31" s="93">
        <f>VLOOKUP(R31,AG28:AQ31,4,FALSE)</f>
        <v>3</v>
      </c>
      <c r="X31" s="93">
        <f>VLOOKUP(R31,AG28:AQ31,6,FALSE)</f>
        <v>0</v>
      </c>
      <c r="Y31" s="93">
        <f>VLOOKUP(R31,AG28:AQ31,7,FALSE)</f>
        <v>0</v>
      </c>
      <c r="Z31" s="93">
        <f>VLOOKUP(R31,AG28:AQ31,8,FALSE)</f>
        <v>3</v>
      </c>
      <c r="AA31" s="93">
        <f>VLOOKUP(R31,AG28:AQ31,9,FALSE)</f>
        <v>1</v>
      </c>
      <c r="AB31" s="93">
        <f>VLOOKUP(R31,AG28:AQ31,10,FALSE)</f>
        <v>5</v>
      </c>
      <c r="AC31" s="94">
        <f>VLOOKUP(R31,AG28:AQ31,11,FALSE)</f>
        <v>-4</v>
      </c>
      <c r="AD31" s="217"/>
      <c r="AE31" s="217"/>
      <c r="AF31" s="77">
        <v>4</v>
      </c>
      <c r="AG31" s="78">
        <f>RANK(AI31,AI28:AI31)</f>
        <v>4</v>
      </c>
      <c r="AH31" s="78" t="str">
        <f>I28</f>
        <v>Slovaquie</v>
      </c>
      <c r="AI31" s="67">
        <f>(AK31*10000000000)+((AR31+AX31+BF31)*100000)+(AQ31*1000)+(AO31*10)-AF31</f>
        <v>-3994</v>
      </c>
      <c r="AJ31" s="78">
        <f>M28+B30+B31</f>
        <v>3</v>
      </c>
      <c r="AK31" s="78">
        <f>(3*AL31)+AM31</f>
        <v>0</v>
      </c>
      <c r="AL31" s="78">
        <f>N28+N29+C31</f>
        <v>0</v>
      </c>
      <c r="AM31" s="78">
        <f>O28+O29+D31</f>
        <v>0</v>
      </c>
      <c r="AN31" s="78">
        <f>P28+P29+E31</f>
        <v>3</v>
      </c>
      <c r="AO31" s="78">
        <f>H28+H29+G31</f>
        <v>1</v>
      </c>
      <c r="AP31" s="78">
        <f>G28+G29+H31</f>
        <v>5</v>
      </c>
      <c r="AQ31" s="78">
        <f>AO31-AP31</f>
        <v>-4</v>
      </c>
      <c r="AR31" s="111">
        <f>IF(AND(AS31&lt;&gt;"",COUNTIF(AT31:AW31,AS31)=1),1000,0)</f>
        <v>0</v>
      </c>
      <c r="AS31" s="112" t="str">
        <f>IF(COUNTIF(AK28:AK31,AK31)=2,IF(AK31=AK28,AF28,IF(AK31=AK29,AF29,IF(AK31=AK30,AF30,""))),"")</f>
        <v/>
      </c>
      <c r="AT31" s="112" t="str">
        <f>IF(G31&gt;H31,1,"")</f>
        <v/>
      </c>
      <c r="AU31" s="112" t="str">
        <f>IF(H29&gt;G29,2,"")</f>
        <v/>
      </c>
      <c r="AV31" s="112" t="str">
        <f>IF(H28&gt;G28,3,"")</f>
        <v/>
      </c>
      <c r="AW31" s="113"/>
      <c r="AX31" s="68">
        <f>IF(COUNTIF(AK28:AK31,AK31)=3,IF(AY31&gt;0,IF(OR(AND(AY31=AY28,BB31&gt;0),AND(AY31=AY29,BC31&gt;0),AND(AY31=AY30,BD31&gt;0)),AY31+5,AY31),0),0)</f>
        <v>0</v>
      </c>
      <c r="AY31" s="133">
        <f>SUM(BB31:BE31)</f>
        <v>0</v>
      </c>
      <c r="AZ31" s="134" t="str">
        <f>IF(COUNTIF(AK28:AK31,AK31)=3,IF(AK31=AK28,AF28,AF29),IF(AND(COUNTIF(AK28:AK31,AK31)=4,COUNTIF(BG28:BG31,BG31)=3),IF(BG31=BG28,AF28,AF29),""))</f>
        <v/>
      </c>
      <c r="BA31" s="134" t="str">
        <f>IF(COUNTIF(AK28:AK31,AK31)=3,IF(AK31=AK30,AF30,AF29),IF(AND(COUNTIF(AK28:AK31,AK31)=4,COUNTIF(BG28:BG31,BG31)=3),IF(BG31=BG30,AF30,AF29),""))</f>
        <v/>
      </c>
      <c r="BB31" s="134" t="str">
        <f>IF(COUNTIF(AZ31:BA31,BB27)=1,1000*(G31-H31)+10*G31,"")</f>
        <v/>
      </c>
      <c r="BC31" s="134" t="str">
        <f>IF(COUNTIF(AZ31:BA31,BC27)=1,1000*(H29-G29)+10*H29,"")</f>
        <v/>
      </c>
      <c r="BD31" s="134" t="str">
        <f>IF(COUNTIF(AZ31:BA31,BD27)=1,1000*(H28-G28)+10*H28,"")</f>
        <v/>
      </c>
      <c r="BE31" s="135"/>
      <c r="BF31" s="249">
        <f>IF(COUNTIF(BG28:BG31,BG31)=3,BG31*10+AY31/100,IF(COUNTIF(BG28:BG31,BG31)=2,IF(AND(BG28=BG31,AT31=1),BG31*10+AY31+5,IF(AND(BG29=BG31,AU31=2),BG31*10+AY31+5,IF(AND(BG30=BG31,AV31=3),BG31*10+AY31+5,BG31*10))),BG31*10))</f>
        <v>0</v>
      </c>
      <c r="BG31" s="130">
        <f>IF(COUNTIF(AK28:AK31,AK31)=4,(AQ31*10000)+(AO31*100),0)</f>
        <v>0</v>
      </c>
      <c r="BH31" s="266" t="str">
        <f>I28</f>
        <v>Slovaquie</v>
      </c>
      <c r="BI31" s="267"/>
      <c r="BJ31" s="200">
        <v>1.9</v>
      </c>
      <c r="BK31" s="218"/>
    </row>
    <row r="32" spans="1:63" s="128" customFormat="1" ht="15.75" thickBot="1" x14ac:dyDescent="0.25">
      <c r="A32" s="217"/>
      <c r="B32" s="66">
        <f t="shared" si="8"/>
        <v>1</v>
      </c>
      <c r="C32" s="66">
        <f t="shared" si="9"/>
        <v>1</v>
      </c>
      <c r="D32" s="66">
        <f t="shared" si="10"/>
        <v>0</v>
      </c>
      <c r="E32" s="66">
        <f t="shared" si="11"/>
        <v>0</v>
      </c>
      <c r="F32" s="209" t="s">
        <v>10</v>
      </c>
      <c r="G32" s="156">
        <v>2</v>
      </c>
      <c r="H32" s="156">
        <v>1</v>
      </c>
      <c r="I32" s="158" t="s">
        <v>101</v>
      </c>
      <c r="J32" s="199">
        <f>Grille!E32</f>
        <v>2.2000000000000002</v>
      </c>
      <c r="K32" s="199">
        <f>Grille!F32</f>
        <v>3.2</v>
      </c>
      <c r="L32" s="199">
        <f>Grille!G32</f>
        <v>3.2</v>
      </c>
      <c r="M32" s="66">
        <f t="shared" si="12"/>
        <v>1</v>
      </c>
      <c r="N32" s="66">
        <f t="shared" si="13"/>
        <v>0</v>
      </c>
      <c r="O32" s="66">
        <f t="shared" si="14"/>
        <v>0</v>
      </c>
      <c r="P32" s="66">
        <f t="shared" si="15"/>
        <v>1</v>
      </c>
      <c r="Q32" s="221"/>
      <c r="R32" s="66"/>
      <c r="S32" s="66"/>
      <c r="T32" s="221"/>
      <c r="U32" s="222"/>
      <c r="V32" s="221"/>
      <c r="W32" s="221"/>
      <c r="X32" s="221"/>
      <c r="Y32" s="221"/>
      <c r="Z32" s="221"/>
      <c r="AA32" s="221"/>
      <c r="AB32" s="221"/>
      <c r="AC32" s="221"/>
      <c r="AD32" s="217"/>
      <c r="AE32" s="217"/>
      <c r="AF32" s="217"/>
      <c r="AG32" s="217"/>
      <c r="AH32" s="217"/>
      <c r="AI32" s="217"/>
      <c r="AJ32" s="217"/>
      <c r="AK32" s="217"/>
      <c r="AL32" s="217"/>
      <c r="AM32" s="217"/>
      <c r="AN32" s="217"/>
      <c r="AO32" s="217"/>
      <c r="AP32" s="217"/>
      <c r="AQ32" s="217"/>
      <c r="AR32" s="217"/>
      <c r="AS32" s="217"/>
      <c r="AT32" s="217"/>
      <c r="AU32" s="217"/>
      <c r="AV32" s="217"/>
      <c r="AW32" s="217"/>
      <c r="AX32" s="217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</row>
    <row r="33" spans="1:63" x14ac:dyDescent="0.2">
      <c r="A33" s="217"/>
      <c r="B33" s="65"/>
      <c r="C33" s="65"/>
      <c r="D33" s="65"/>
      <c r="E33" s="65"/>
      <c r="F33" s="220"/>
      <c r="G33" s="221"/>
      <c r="H33" s="221"/>
      <c r="I33" s="220"/>
      <c r="J33" s="221"/>
      <c r="K33" s="221"/>
      <c r="L33" s="221"/>
      <c r="M33" s="159"/>
      <c r="N33" s="159"/>
      <c r="O33" s="159"/>
      <c r="P33" s="159"/>
      <c r="Q33" s="217"/>
      <c r="R33" s="193"/>
      <c r="S33" s="193"/>
      <c r="T33" s="221"/>
      <c r="U33" s="222"/>
      <c r="V33" s="221"/>
      <c r="W33" s="221"/>
      <c r="X33" s="221"/>
      <c r="Y33" s="221"/>
      <c r="Z33" s="221"/>
      <c r="AA33" s="221"/>
      <c r="AB33" s="221"/>
      <c r="AC33" s="221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217"/>
      <c r="AS33" s="217"/>
      <c r="AT33" s="217"/>
      <c r="AU33" s="217"/>
      <c r="AV33" s="217"/>
      <c r="AW33" s="217"/>
      <c r="AX33" s="217"/>
      <c r="AY33" s="217"/>
      <c r="AZ33" s="217"/>
      <c r="BA33" s="217"/>
      <c r="BB33" s="217"/>
      <c r="BC33" s="217"/>
      <c r="BD33" s="217"/>
      <c r="BE33" s="217"/>
      <c r="BF33" s="217"/>
      <c r="BG33" s="217"/>
      <c r="BH33" s="217"/>
      <c r="BI33" s="217"/>
      <c r="BJ33" s="217"/>
      <c r="BK33" s="217"/>
    </row>
    <row r="34" spans="1:63" x14ac:dyDescent="0.2">
      <c r="A34" s="217"/>
      <c r="B34" s="65"/>
      <c r="C34" s="65"/>
      <c r="D34" s="65"/>
      <c r="E34" s="65"/>
      <c r="F34" s="220"/>
      <c r="G34" s="221"/>
      <c r="H34" s="221"/>
      <c r="I34" s="220"/>
      <c r="J34" s="221"/>
      <c r="K34" s="221"/>
      <c r="L34" s="221"/>
      <c r="M34" s="159"/>
      <c r="N34" s="159"/>
      <c r="O34" s="159"/>
      <c r="P34" s="159"/>
      <c r="Q34" s="217"/>
      <c r="R34" s="193"/>
      <c r="S34" s="193"/>
      <c r="T34" s="221"/>
      <c r="U34" s="222"/>
      <c r="V34" s="221"/>
      <c r="W34" s="221"/>
      <c r="X34" s="221"/>
      <c r="Y34" s="221"/>
      <c r="Z34" s="221"/>
      <c r="AA34" s="221"/>
      <c r="AB34" s="221"/>
      <c r="AC34" s="221"/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7"/>
      <c r="BG34" s="217"/>
      <c r="BH34" s="217"/>
      <c r="BI34" s="217"/>
      <c r="BJ34" s="217"/>
      <c r="BK34" s="217"/>
    </row>
    <row r="35" spans="1:63" ht="15.75" thickBot="1" x14ac:dyDescent="0.25">
      <c r="A35" s="217"/>
      <c r="B35" s="65"/>
      <c r="C35" s="65"/>
      <c r="D35" s="65"/>
      <c r="E35" s="65"/>
      <c r="F35" s="220"/>
      <c r="G35" s="221"/>
      <c r="H35" s="221"/>
      <c r="I35" s="220"/>
      <c r="J35" s="221"/>
      <c r="K35" s="221"/>
      <c r="L35" s="221"/>
      <c r="M35" s="159"/>
      <c r="N35" s="159"/>
      <c r="O35" s="159"/>
      <c r="P35" s="159"/>
      <c r="Q35" s="217"/>
      <c r="R35" s="193"/>
      <c r="S35" s="193"/>
      <c r="T35" s="221"/>
      <c r="U35" s="222"/>
      <c r="V35" s="221"/>
      <c r="W35" s="221"/>
      <c r="X35" s="221"/>
      <c r="Y35" s="221"/>
      <c r="Z35" s="221"/>
      <c r="AA35" s="221"/>
      <c r="AB35" s="221"/>
      <c r="AC35" s="221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7"/>
      <c r="AO35" s="217"/>
      <c r="AP35" s="217"/>
      <c r="AQ35" s="217"/>
      <c r="AR35" s="217"/>
      <c r="AS35" s="217"/>
      <c r="AT35" s="217"/>
      <c r="AU35" s="217"/>
      <c r="AV35" s="217"/>
      <c r="AW35" s="217"/>
      <c r="AX35" s="217"/>
      <c r="AY35" s="217"/>
      <c r="AZ35" s="217"/>
      <c r="BA35" s="217"/>
      <c r="BB35" s="217"/>
      <c r="BC35" s="217"/>
      <c r="BD35" s="217"/>
      <c r="BE35" s="217"/>
      <c r="BF35" s="217"/>
      <c r="BG35" s="217"/>
      <c r="BH35" s="217"/>
      <c r="BI35" s="217"/>
      <c r="BJ35" s="217"/>
      <c r="BK35" s="217"/>
    </row>
    <row r="36" spans="1:63" ht="15.75" thickBot="1" x14ac:dyDescent="0.25">
      <c r="A36" s="217"/>
      <c r="B36" s="65"/>
      <c r="C36" s="65"/>
      <c r="D36" s="65"/>
      <c r="E36" s="65"/>
      <c r="F36" s="268" t="s">
        <v>45</v>
      </c>
      <c r="G36" s="269"/>
      <c r="H36" s="269"/>
      <c r="I36" s="270"/>
      <c r="J36" s="268" t="s">
        <v>71</v>
      </c>
      <c r="K36" s="269"/>
      <c r="L36" s="270"/>
      <c r="M36" s="67"/>
      <c r="N36" s="67"/>
      <c r="O36" s="67"/>
      <c r="P36" s="65"/>
      <c r="Q36" s="217"/>
      <c r="R36" s="66"/>
      <c r="S36" s="66"/>
      <c r="T36" s="221"/>
      <c r="U36" s="222"/>
      <c r="V36" s="221"/>
      <c r="W36" s="221"/>
      <c r="X36" s="221"/>
      <c r="Y36" s="221"/>
      <c r="Z36" s="221"/>
      <c r="AA36" s="221"/>
      <c r="AB36" s="221"/>
      <c r="AC36" s="221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  <c r="BA36" s="217"/>
      <c r="BB36" s="217"/>
      <c r="BC36" s="217"/>
      <c r="BD36" s="217"/>
      <c r="BE36" s="217"/>
      <c r="BF36" s="217"/>
      <c r="BG36" s="217"/>
      <c r="BH36" s="217"/>
      <c r="BI36" s="217"/>
      <c r="BJ36" s="217"/>
      <c r="BK36" s="217"/>
    </row>
    <row r="37" spans="1:63" ht="4.5" customHeight="1" thickBot="1" x14ac:dyDescent="0.25">
      <c r="A37" s="217"/>
      <c r="B37" s="65"/>
      <c r="C37" s="65"/>
      <c r="D37" s="65"/>
      <c r="E37" s="65"/>
      <c r="F37" s="194"/>
      <c r="G37" s="195"/>
      <c r="H37" s="195"/>
      <c r="I37" s="196"/>
      <c r="J37" s="197"/>
      <c r="K37" s="195"/>
      <c r="L37" s="198"/>
      <c r="M37" s="68"/>
      <c r="N37" s="68"/>
      <c r="O37" s="68"/>
      <c r="P37" s="65"/>
      <c r="Q37" s="217"/>
      <c r="R37" s="66"/>
      <c r="S37" s="66"/>
      <c r="T37" s="221"/>
      <c r="U37" s="222"/>
      <c r="V37" s="221"/>
      <c r="W37" s="221"/>
      <c r="X37" s="221"/>
      <c r="Y37" s="221"/>
      <c r="Z37" s="221"/>
      <c r="AA37" s="221"/>
      <c r="AB37" s="221"/>
      <c r="AC37" s="221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7"/>
      <c r="AQ37" s="217"/>
      <c r="AR37" s="217"/>
      <c r="AS37" s="217"/>
      <c r="AT37" s="217"/>
      <c r="AU37" s="217"/>
      <c r="AV37" s="217"/>
      <c r="AW37" s="217"/>
      <c r="AX37" s="217"/>
      <c r="AY37" s="217"/>
      <c r="AZ37" s="217"/>
      <c r="BA37" s="217"/>
      <c r="BB37" s="217"/>
      <c r="BC37" s="217"/>
      <c r="BD37" s="217"/>
      <c r="BE37" s="217"/>
      <c r="BF37" s="217"/>
      <c r="BG37" s="217"/>
      <c r="BH37" s="217"/>
      <c r="BI37" s="217"/>
      <c r="BJ37" s="217"/>
      <c r="BK37" s="217"/>
    </row>
    <row r="38" spans="1:63" s="128" customFormat="1" ht="15.75" thickBot="1" x14ac:dyDescent="0.25">
      <c r="A38" s="217"/>
      <c r="B38" s="66">
        <f t="shared" ref="B38:B43" si="16">IF(AND(G38&lt;&gt;"",H38&lt;&gt;""),1,0)</f>
        <v>1</v>
      </c>
      <c r="C38" s="66">
        <f t="shared" ref="C38:C43" si="17">IF(AND(G38&gt;H38,G38&lt;&gt;"",H38&lt;&gt;""),1,0)</f>
        <v>1</v>
      </c>
      <c r="D38" s="66">
        <f t="shared" ref="D38:D43" si="18">IF(AND(G38=H38,G38&lt;&gt;"",H38&lt;&gt;""),1,0)</f>
        <v>0</v>
      </c>
      <c r="E38" s="66">
        <f t="shared" ref="E38:E43" si="19">IF(AND(G38&lt;H38,G38&lt;&gt;"",H38&lt;&gt;""),1,0)</f>
        <v>0</v>
      </c>
      <c r="F38" s="207" t="s">
        <v>1</v>
      </c>
      <c r="G38" s="156">
        <v>3</v>
      </c>
      <c r="H38" s="156">
        <v>1</v>
      </c>
      <c r="I38" s="157" t="s">
        <v>103</v>
      </c>
      <c r="J38" s="199">
        <f>Grille!E12</f>
        <v>1.5</v>
      </c>
      <c r="K38" s="199">
        <f>Grille!F12</f>
        <v>4</v>
      </c>
      <c r="L38" s="199">
        <f>Grille!G12</f>
        <v>7</v>
      </c>
      <c r="M38" s="66">
        <f t="shared" ref="M38:M43" si="20">IF(AND(G38&lt;&gt;"",H38&lt;&gt;""),1,0)</f>
        <v>1</v>
      </c>
      <c r="N38" s="66">
        <f t="shared" ref="N38:N43" si="21">IF(AND(G38&lt;H38,G38&lt;&gt;"",H38&lt;&gt;""),1,0)</f>
        <v>0</v>
      </c>
      <c r="O38" s="66">
        <f t="shared" ref="O38:O43" si="22">IF(AND(G38=H38,G38&lt;&gt;"",H38&lt;&gt;""),1,0)</f>
        <v>0</v>
      </c>
      <c r="P38" s="66">
        <f t="shared" ref="P38:P43" si="23">IF(AND(G38&gt;H38,G38&lt;&gt;"",H38&lt;&gt;""),1,0)</f>
        <v>1</v>
      </c>
      <c r="Q38" s="221"/>
      <c r="R38" s="69"/>
      <c r="S38" s="69"/>
      <c r="T38" s="226"/>
      <c r="U38" s="227"/>
      <c r="V38" s="162" t="s">
        <v>36</v>
      </c>
      <c r="W38" s="163" t="s">
        <v>37</v>
      </c>
      <c r="X38" s="163" t="s">
        <v>14</v>
      </c>
      <c r="Y38" s="163" t="s">
        <v>12</v>
      </c>
      <c r="Z38" s="163" t="s">
        <v>38</v>
      </c>
      <c r="AA38" s="163" t="s">
        <v>39</v>
      </c>
      <c r="AB38" s="163" t="s">
        <v>40</v>
      </c>
      <c r="AC38" s="216" t="s">
        <v>41</v>
      </c>
      <c r="AD38" s="217"/>
      <c r="AE38" s="217"/>
      <c r="AF38" s="70"/>
      <c r="AG38" s="71" t="s">
        <v>42</v>
      </c>
      <c r="AH38" s="71"/>
      <c r="AI38" s="71" t="s">
        <v>43</v>
      </c>
      <c r="AJ38" s="71" t="s">
        <v>37</v>
      </c>
      <c r="AK38" s="71" t="s">
        <v>36</v>
      </c>
      <c r="AL38" s="71" t="s">
        <v>14</v>
      </c>
      <c r="AM38" s="71" t="s">
        <v>12</v>
      </c>
      <c r="AN38" s="71" t="s">
        <v>38</v>
      </c>
      <c r="AO38" s="71" t="s">
        <v>39</v>
      </c>
      <c r="AP38" s="71" t="s">
        <v>40</v>
      </c>
      <c r="AQ38" s="71" t="s">
        <v>41</v>
      </c>
      <c r="AR38" s="103" t="s">
        <v>50</v>
      </c>
      <c r="AS38" s="102" t="s">
        <v>51</v>
      </c>
      <c r="AT38" s="102">
        <v>1</v>
      </c>
      <c r="AU38" s="102">
        <v>2</v>
      </c>
      <c r="AV38" s="102">
        <v>3</v>
      </c>
      <c r="AW38" s="104">
        <v>4</v>
      </c>
      <c r="AX38" s="102" t="s">
        <v>50</v>
      </c>
      <c r="AY38" s="105" t="s">
        <v>113</v>
      </c>
      <c r="AZ38" s="106" t="s">
        <v>52</v>
      </c>
      <c r="BA38" s="106" t="s">
        <v>53</v>
      </c>
      <c r="BB38" s="106">
        <v>1</v>
      </c>
      <c r="BC38" s="106">
        <v>2</v>
      </c>
      <c r="BD38" s="106">
        <v>3</v>
      </c>
      <c r="BE38" s="107">
        <v>4</v>
      </c>
      <c r="BF38" s="248" t="s">
        <v>50</v>
      </c>
      <c r="BG38" s="247" t="s">
        <v>144</v>
      </c>
      <c r="BH38" s="268" t="s">
        <v>72</v>
      </c>
      <c r="BI38" s="269"/>
      <c r="BJ38" s="270"/>
      <c r="BK38" s="218"/>
    </row>
    <row r="39" spans="1:63" s="128" customFormat="1" ht="15.75" thickBot="1" x14ac:dyDescent="0.25">
      <c r="A39" s="217"/>
      <c r="B39" s="66">
        <f t="shared" si="16"/>
        <v>1</v>
      </c>
      <c r="C39" s="66">
        <f t="shared" si="17"/>
        <v>1</v>
      </c>
      <c r="D39" s="66">
        <f t="shared" si="18"/>
        <v>0</v>
      </c>
      <c r="E39" s="66">
        <f t="shared" si="19"/>
        <v>0</v>
      </c>
      <c r="F39" s="208" t="s">
        <v>104</v>
      </c>
      <c r="G39" s="156">
        <v>3</v>
      </c>
      <c r="H39" s="156">
        <v>0</v>
      </c>
      <c r="I39" s="157" t="s">
        <v>105</v>
      </c>
      <c r="J39" s="199">
        <f>Grille!E11</f>
        <v>1.8</v>
      </c>
      <c r="K39" s="199">
        <f>Grille!F11</f>
        <v>3.5</v>
      </c>
      <c r="L39" s="199">
        <f>Grille!G11</f>
        <v>4.7</v>
      </c>
      <c r="M39" s="66">
        <f t="shared" si="20"/>
        <v>1</v>
      </c>
      <c r="N39" s="66">
        <f t="shared" si="21"/>
        <v>0</v>
      </c>
      <c r="O39" s="66">
        <f t="shared" si="22"/>
        <v>0</v>
      </c>
      <c r="P39" s="66">
        <f t="shared" si="23"/>
        <v>1</v>
      </c>
      <c r="Q39" s="221"/>
      <c r="R39" s="69">
        <v>1</v>
      </c>
      <c r="S39" s="69"/>
      <c r="T39" s="72">
        <v>1</v>
      </c>
      <c r="U39" s="73" t="str">
        <f>VLOOKUP(R39,AG39:AQ42,2,FALSE)</f>
        <v>Allemagne</v>
      </c>
      <c r="V39" s="72">
        <f>VLOOKUP(R39,AG39:AQ42,5,FALSE)</f>
        <v>9</v>
      </c>
      <c r="W39" s="74">
        <f>VLOOKUP(R39,AG39:AQ42,4,FALSE)</f>
        <v>3</v>
      </c>
      <c r="X39" s="74">
        <f>VLOOKUP(R39,AG39:AQ42,6,FALSE)</f>
        <v>3</v>
      </c>
      <c r="Y39" s="74">
        <f>VLOOKUP(R39,AG39:AQ42,7,FALSE)</f>
        <v>0</v>
      </c>
      <c r="Z39" s="74">
        <f>VLOOKUP(R39,AG39:AQ42,8,FALSE)</f>
        <v>0</v>
      </c>
      <c r="AA39" s="74">
        <f>VLOOKUP(R39,AG39:AQ42,9,FALSE)</f>
        <v>10</v>
      </c>
      <c r="AB39" s="74">
        <f>VLOOKUP(R39,AG39:AQ42,10,FALSE)</f>
        <v>1</v>
      </c>
      <c r="AC39" s="75">
        <f>VLOOKUP(R39,AG39:AQ42,11,FALSE)</f>
        <v>9</v>
      </c>
      <c r="AD39" s="217"/>
      <c r="AE39" s="217"/>
      <c r="AF39" s="76">
        <v>1</v>
      </c>
      <c r="AG39" s="67">
        <f>RANK(AI39,AI39:AI42)</f>
        <v>1</v>
      </c>
      <c r="AH39" s="67" t="str">
        <f>F38</f>
        <v>Allemagne</v>
      </c>
      <c r="AI39" s="67">
        <f>(AK39*10000000000)+((AR39+AX39+BF39)*100000)+(AQ39*1000)+(AO39*10)-AF39</f>
        <v>90000009099</v>
      </c>
      <c r="AJ39" s="67">
        <f>B38+B40+M42</f>
        <v>3</v>
      </c>
      <c r="AK39" s="67">
        <f>(3*AL39)+AM39</f>
        <v>9</v>
      </c>
      <c r="AL39" s="67">
        <f>C38+C41+N42</f>
        <v>3</v>
      </c>
      <c r="AM39" s="67">
        <f>D38+D41+O42</f>
        <v>0</v>
      </c>
      <c r="AN39" s="67">
        <f>E38+E41+P42</f>
        <v>0</v>
      </c>
      <c r="AO39" s="67">
        <f>G38+G41+H42</f>
        <v>10</v>
      </c>
      <c r="AP39" s="67">
        <f>H38+H41+G42</f>
        <v>1</v>
      </c>
      <c r="AQ39" s="67">
        <f>AO39-AP39</f>
        <v>9</v>
      </c>
      <c r="AR39" s="108">
        <f>IF(AND(AS39&lt;&gt;"",COUNTIF(AT39:AW39,AS39)=1),1000,0)</f>
        <v>0</v>
      </c>
      <c r="AS39" s="68" t="str">
        <f>IF(COUNTIF(AK39:AK42,AK39)=2,IF(AK39=AK40,AF40,IF(AK39=AK41,AF41,IF(AK39=AK42,AF42,""))),"")</f>
        <v/>
      </c>
      <c r="AT39" s="109"/>
      <c r="AU39" s="68">
        <f>IF(G38&gt;H38,2,"")</f>
        <v>2</v>
      </c>
      <c r="AV39" s="68">
        <f>IF(G41&gt;H41,3,"")</f>
        <v>3</v>
      </c>
      <c r="AW39" s="110">
        <f>IF(H42&gt;G42,4,"")</f>
        <v>4</v>
      </c>
      <c r="AX39" s="68">
        <f>IF(COUNTIF(AK39:AK42,AK39)=3,IF(AY39&gt;0,IF(OR(AND(AY39=AY40,BC39&gt;0),AND(AY39=AY41,BD39&gt;0),AND(AY39=AY42,BE39&gt;0)),AY39+5,AY39),0),0)</f>
        <v>0</v>
      </c>
      <c r="AY39" s="129">
        <f>SUM(BB39:BE39)</f>
        <v>0</v>
      </c>
      <c r="AZ39" s="130" t="str">
        <f>IF(COUNTIF(AK39:AK42,AK39)=3,IF(AK39=AK40,AF40,AF41),IF(AND(COUNTIF(AK39:AK42,AK39)=4,COUNTIF(BG39:BG42,BG39)=3),IF(BG39=BG40,AF40,AF41),""))</f>
        <v/>
      </c>
      <c r="BA39" s="130" t="str">
        <f>IF(COUNTIF(AK39:AK42,AK39)=3,IF(AK39=AK42,AF42,AF41),IF(AND(COUNTIF(AK39:AK42,AK39)=4,COUNTIF(BG39:BG42,BG39)=3),IF(BG39=BG42,AF42,AF41),""))</f>
        <v/>
      </c>
      <c r="BB39" s="131"/>
      <c r="BC39" s="130" t="str">
        <f>IF(COUNTIF(AZ39:BA39,BC38)=1,1000*(G38-H38)+10*G38,"")</f>
        <v/>
      </c>
      <c r="BD39" s="130" t="str">
        <f>IF(COUNTIF(AZ39:BA39,BD38)=1,1000*(G41-H41)+10*G41,"")</f>
        <v/>
      </c>
      <c r="BE39" s="132" t="str">
        <f>IF(COUNTIF(AZ39:BA39,BE38)=1,1000*(H42-G42)+10*H42,"")</f>
        <v/>
      </c>
      <c r="BF39" s="249">
        <f>IF(COUNTIF(BG39:BG42,BG39)=3,BG39*10+AY39/100,IF(COUNTIF(BG39:BG42,BG39)=2,IF(AND(BG39=BG40,AU39=2),BG39*10+AY39+5,IF(AND(BG39=BG41,AV39=3),BG39*10+AY39+5,IF(AND(BG39=BG42,AW39=4),BG39*10+AY39+5,BG39*10))),BG39*10))</f>
        <v>0</v>
      </c>
      <c r="BG39" s="130">
        <f>IF(COUNTIF(AK39:AK42,AK39)=4,(AQ39*10000)+(AO39*100),0)</f>
        <v>0</v>
      </c>
      <c r="BH39" s="266" t="str">
        <f>F38</f>
        <v>Allemagne</v>
      </c>
      <c r="BI39" s="267"/>
      <c r="BJ39" s="200">
        <v>1</v>
      </c>
      <c r="BK39" s="218"/>
    </row>
    <row r="40" spans="1:63" s="128" customFormat="1" ht="15.75" thickBot="1" x14ac:dyDescent="0.25">
      <c r="A40" s="217"/>
      <c r="B40" s="66">
        <f t="shared" si="16"/>
        <v>1</v>
      </c>
      <c r="C40" s="66">
        <f t="shared" si="17"/>
        <v>1</v>
      </c>
      <c r="D40" s="66">
        <f t="shared" si="18"/>
        <v>0</v>
      </c>
      <c r="E40" s="66">
        <f t="shared" si="19"/>
        <v>0</v>
      </c>
      <c r="F40" s="208" t="s">
        <v>103</v>
      </c>
      <c r="G40" s="156">
        <v>2</v>
      </c>
      <c r="H40" s="156">
        <v>1</v>
      </c>
      <c r="I40" s="157" t="s">
        <v>105</v>
      </c>
      <c r="J40" s="199">
        <f>Grille!E22</f>
        <v>1.9</v>
      </c>
      <c r="K40" s="199">
        <f>Grille!F22</f>
        <v>3.4</v>
      </c>
      <c r="L40" s="199">
        <f>Grille!G22</f>
        <v>3.8</v>
      </c>
      <c r="M40" s="66">
        <f t="shared" si="20"/>
        <v>1</v>
      </c>
      <c r="N40" s="66">
        <f t="shared" si="21"/>
        <v>0</v>
      </c>
      <c r="O40" s="66">
        <f t="shared" si="22"/>
        <v>0</v>
      </c>
      <c r="P40" s="66">
        <f t="shared" si="23"/>
        <v>1</v>
      </c>
      <c r="Q40" s="221"/>
      <c r="R40" s="69">
        <v>2</v>
      </c>
      <c r="S40" s="69"/>
      <c r="T40" s="83">
        <v>2</v>
      </c>
      <c r="U40" s="84" t="str">
        <f>VLOOKUP(R40,AG39:AQ42,2,FALSE)</f>
        <v>Pologne</v>
      </c>
      <c r="V40" s="83">
        <f>VLOOKUP(R40,AG39:AQ42,5,FALSE)</f>
        <v>4</v>
      </c>
      <c r="W40" s="85">
        <f>VLOOKUP(R40,AG39:AQ42,4,FALSE)</f>
        <v>3</v>
      </c>
      <c r="X40" s="85">
        <f>VLOOKUP(R40,AG39:AQ42,6,FALSE)</f>
        <v>1</v>
      </c>
      <c r="Y40" s="85">
        <f>VLOOKUP(R40,AG39:AQ42,7,FALSE)</f>
        <v>1</v>
      </c>
      <c r="Z40" s="85">
        <f>VLOOKUP(R40,AG39:AQ42,8,FALSE)</f>
        <v>1</v>
      </c>
      <c r="AA40" s="85">
        <f>VLOOKUP(R40,AG39:AQ42,9,FALSE)</f>
        <v>3</v>
      </c>
      <c r="AB40" s="85">
        <f>VLOOKUP(R40,AG39:AQ42,10,FALSE)</f>
        <v>2</v>
      </c>
      <c r="AC40" s="86">
        <f>VLOOKUP(R40,AG39:AQ42,11,FALSE)</f>
        <v>1</v>
      </c>
      <c r="AD40" s="217"/>
      <c r="AE40" s="217"/>
      <c r="AF40" s="76">
        <v>2</v>
      </c>
      <c r="AG40" s="67">
        <f>RANK(AI40,AI39:AI42)</f>
        <v>3</v>
      </c>
      <c r="AH40" s="67" t="str">
        <f>I38</f>
        <v>Ukraine</v>
      </c>
      <c r="AI40" s="67">
        <f>(AK40*10000000000)+((AR40+AX40+BF40)*100000)+(AQ40*1000)+(AO40*10)-AF40</f>
        <v>39999999028</v>
      </c>
      <c r="AJ40" s="67">
        <f>M38+M41+B43</f>
        <v>3</v>
      </c>
      <c r="AK40" s="67">
        <f>(3*AL40)+AM40</f>
        <v>4</v>
      </c>
      <c r="AL40" s="67">
        <f>N38+C40+C43</f>
        <v>1</v>
      </c>
      <c r="AM40" s="67">
        <f>O38+D40+D43</f>
        <v>1</v>
      </c>
      <c r="AN40" s="67">
        <f>P38+E40+E43</f>
        <v>1</v>
      </c>
      <c r="AO40" s="67">
        <f>H38+G40+G43</f>
        <v>3</v>
      </c>
      <c r="AP40" s="67">
        <f>G38+H40+H43</f>
        <v>4</v>
      </c>
      <c r="AQ40" s="67">
        <f>AO40-AP40</f>
        <v>-1</v>
      </c>
      <c r="AR40" s="108">
        <f>IF(AND(AS40&lt;&gt;"",COUNTIF(AT40:AW40,AS40)=1),1000,0)</f>
        <v>0</v>
      </c>
      <c r="AS40" s="68">
        <f>IF(COUNTIF(AK39:AK42,AK40)=2,IF(AK40=AK39,AF39,IF(AK40=AK41,AF41,IF(AK40=AK42,AF42,""))),"")</f>
        <v>3</v>
      </c>
      <c r="AT40" s="68" t="str">
        <f>IF(H38&gt;G38,1,"")</f>
        <v/>
      </c>
      <c r="AU40" s="109"/>
      <c r="AV40" s="68" t="str">
        <f>IF(G43&gt;H43,3,"")</f>
        <v/>
      </c>
      <c r="AW40" s="110">
        <f>IF(G40&gt;H40,4,"")</f>
        <v>4</v>
      </c>
      <c r="AX40" s="68">
        <f>IF(COUNTIF(AK39:AK42,AK40)=3,IF(AY40&gt;0,IF(OR(AND(AY40=AY39,BB40&gt;0),AND(AY40=AY41,BD40&gt;0),AND(AY40=AY42,BE40&gt;0)),AY40+5,AY40),0),0)</f>
        <v>0</v>
      </c>
      <c r="AY40" s="129">
        <f>SUM(BB40:BE40)</f>
        <v>0</v>
      </c>
      <c r="AZ40" s="130" t="str">
        <f>IF(COUNTIF(AK39:AK42,AK40)=3,IF(AK40=AK39,AF39,AF41),IF(AND(COUNTIF(AK39:AK42,AK40)=4,COUNTIF(BG39:BG42,BG40)=3),IF(BG40=BG39,AF39,AF41),""))</f>
        <v/>
      </c>
      <c r="BA40" s="130" t="str">
        <f>IF(COUNTIF(AK39:AK42,AK40)=3,IF(AK40=AK42,AF42,AF41),IF(AND(COUNTIF(AK39:AK42,AK40)=4,COUNTIF(BG39:BG42,BG40)=3),IF(BG40=BG42,AF42,AF41),""))</f>
        <v/>
      </c>
      <c r="BB40" s="130" t="str">
        <f>IF(COUNTIF(AZ40:BA40,BB38)=1,1000*(H38-G38)+10*H38,"")</f>
        <v/>
      </c>
      <c r="BC40" s="131"/>
      <c r="BD40" s="130" t="str">
        <f>IF(COUNTIF(AZ40:BA40,BD38)=1,1000*(G43-H43)+10*G43,"")</f>
        <v/>
      </c>
      <c r="BE40" s="132" t="str">
        <f>IF(COUNTIF(AZ40:BA40,BE38)=1,1000*(G40-H40)+10*G40,"")</f>
        <v/>
      </c>
      <c r="BF40" s="249">
        <f>IF(COUNTIF(BG39:BG42,BG40)=3,BG40*10+AY40/100,IF(COUNTIF(BG39:BG42,BG40)=2,IF(AND(BG39=BG40,AT40=1),BG40*10+AY40+5,IF(AND(BG40=BG41,AV40=3),BG40*10+AY40+5,IF(AND(BG40=BG42,AW40=4),BG40*10+AY40+5,BG40*10))),BG40*10))</f>
        <v>0</v>
      </c>
      <c r="BG40" s="130">
        <f>IF(COUNTIF(AK39:AK42,AK40)=4,(AQ40*10000)+(AO40*100),0)</f>
        <v>0</v>
      </c>
      <c r="BH40" s="266" t="str">
        <f>I38</f>
        <v>Ukraine</v>
      </c>
      <c r="BI40" s="267"/>
      <c r="BJ40" s="200">
        <v>1.4</v>
      </c>
      <c r="BK40" s="218"/>
    </row>
    <row r="41" spans="1:63" s="128" customFormat="1" ht="15.75" thickBot="1" x14ac:dyDescent="0.25">
      <c r="A41" s="217"/>
      <c r="B41" s="66">
        <f t="shared" si="16"/>
        <v>1</v>
      </c>
      <c r="C41" s="66">
        <f t="shared" si="17"/>
        <v>1</v>
      </c>
      <c r="D41" s="66">
        <f t="shared" si="18"/>
        <v>0</v>
      </c>
      <c r="E41" s="66">
        <f t="shared" si="19"/>
        <v>0</v>
      </c>
      <c r="F41" s="208" t="s">
        <v>1</v>
      </c>
      <c r="G41" s="156">
        <v>2</v>
      </c>
      <c r="H41" s="156">
        <v>0</v>
      </c>
      <c r="I41" s="157" t="s">
        <v>104</v>
      </c>
      <c r="J41" s="199">
        <f>Grille!E23</f>
        <v>1.5</v>
      </c>
      <c r="K41" s="199">
        <f>Grille!F23</f>
        <v>3.9</v>
      </c>
      <c r="L41" s="199">
        <f>Grille!G23</f>
        <v>6</v>
      </c>
      <c r="M41" s="66">
        <f t="shared" si="20"/>
        <v>1</v>
      </c>
      <c r="N41" s="66">
        <f t="shared" si="21"/>
        <v>0</v>
      </c>
      <c r="O41" s="66">
        <f t="shared" si="22"/>
        <v>0</v>
      </c>
      <c r="P41" s="66">
        <f t="shared" si="23"/>
        <v>1</v>
      </c>
      <c r="Q41" s="221"/>
      <c r="R41" s="69">
        <v>3</v>
      </c>
      <c r="S41" s="69"/>
      <c r="T41" s="87">
        <v>3</v>
      </c>
      <c r="U41" s="88" t="str">
        <f>VLOOKUP(R41,AG39:AQ42,2,FALSE)</f>
        <v>Ukraine</v>
      </c>
      <c r="V41" s="87">
        <f>VLOOKUP(R41,AG39:AQ42,5,FALSE)</f>
        <v>4</v>
      </c>
      <c r="W41" s="89">
        <f>VLOOKUP(R41,AG39:AQ42,4,FALSE)</f>
        <v>3</v>
      </c>
      <c r="X41" s="89">
        <f>VLOOKUP(R41,AG39:AQ42,6,FALSE)</f>
        <v>1</v>
      </c>
      <c r="Y41" s="89">
        <f>VLOOKUP(R41,AG39:AQ42,7,FALSE)</f>
        <v>1</v>
      </c>
      <c r="Z41" s="89">
        <f>VLOOKUP(R41,AG39:AQ42,8,FALSE)</f>
        <v>1</v>
      </c>
      <c r="AA41" s="89">
        <f>VLOOKUP(R41,AG39:AQ42,9,FALSE)</f>
        <v>3</v>
      </c>
      <c r="AB41" s="89">
        <f>VLOOKUP(R41,AG39:AQ42,10,FALSE)</f>
        <v>4</v>
      </c>
      <c r="AC41" s="90">
        <f>VLOOKUP(R41,AG39:AQ42,11,FALSE)</f>
        <v>-1</v>
      </c>
      <c r="AD41" s="217"/>
      <c r="AE41" s="217"/>
      <c r="AF41" s="76">
        <v>3</v>
      </c>
      <c r="AG41" s="67">
        <f>RANK(AI41,AI39:AI42)</f>
        <v>2</v>
      </c>
      <c r="AH41" s="67" t="str">
        <f>F39</f>
        <v>Pologne</v>
      </c>
      <c r="AI41" s="67">
        <f>(AK41*10000000000)+((AR41+AX41+BF41)*100000)+(AQ41*1000)+(AO41*10)-AF41</f>
        <v>40000001027</v>
      </c>
      <c r="AJ41" s="67">
        <f>B39+M40+M43</f>
        <v>3</v>
      </c>
      <c r="AK41" s="67">
        <f>(3*AL41)+AM41</f>
        <v>4</v>
      </c>
      <c r="AL41" s="67">
        <f>C39+N41+N43</f>
        <v>1</v>
      </c>
      <c r="AM41" s="67">
        <f>D39+O41+O43</f>
        <v>1</v>
      </c>
      <c r="AN41" s="67">
        <f>E39+P41+P43</f>
        <v>1</v>
      </c>
      <c r="AO41" s="67">
        <f>G39+H41+H43</f>
        <v>3</v>
      </c>
      <c r="AP41" s="67">
        <f>H39+G41+G43</f>
        <v>2</v>
      </c>
      <c r="AQ41" s="67">
        <f>AO41-AP41</f>
        <v>1</v>
      </c>
      <c r="AR41" s="108">
        <f>IF(AND(AS41&lt;&gt;"",COUNTIF(AT41:AW41,AS41)=1),1000,0)</f>
        <v>0</v>
      </c>
      <c r="AS41" s="68">
        <f>IF(COUNTIF(AK39:AK42,AK41)=2,IF(AK41=AK39,AF39,IF(AK41=AK40,AF40,IF(AK41=AK42,AF42,""))),"")</f>
        <v>2</v>
      </c>
      <c r="AT41" s="68" t="str">
        <f>IF(H41&gt;G41,1,"")</f>
        <v/>
      </c>
      <c r="AU41" s="68" t="str">
        <f>IF(H43&gt;G43,2,"")</f>
        <v/>
      </c>
      <c r="AV41" s="109"/>
      <c r="AW41" s="110">
        <f>IF(G39&gt;H39,4,"")</f>
        <v>4</v>
      </c>
      <c r="AX41" s="68">
        <f>IF(COUNTIF(AK39:AK42,AK41)=3,IF(AY41&gt;0,IF(OR(AND(AY41=AY39,BB41&gt;0),AND(AY41=AY40,BC41&gt;0),AND(AY41=AY42,BE41&gt;0)),AY41+5,AY41),0),0)</f>
        <v>0</v>
      </c>
      <c r="AY41" s="129">
        <f>SUM(BB41:BE41)</f>
        <v>0</v>
      </c>
      <c r="AZ41" s="130" t="str">
        <f>IF(COUNTIF(AK39:AK42,AK41)=3,IF(AK41=AK39,AF39,AF40),IF(AND(COUNTIF(AK39:AK42,AK41)=4,COUNTIF(BG39:BG42,BG41)=3),IF(BG41=BG39,AF39,AF40),""))</f>
        <v/>
      </c>
      <c r="BA41" s="130" t="str">
        <f>IF(COUNTIF(AK39:AK42,AK41)=3,IF(AK41=AK42,AF42,AF40),IF(AND(COUNTIF(AK39:AK42,AK41)=4,COUNTIF(BG39:BG42,BG41)=3),IF(BG41=BG42,AF42,AF40),""))</f>
        <v/>
      </c>
      <c r="BB41" s="130" t="str">
        <f>IF(COUNTIF(AZ41:BA41,BB38)=1,1000*(H41-G41)+10*H41,"")</f>
        <v/>
      </c>
      <c r="BC41" s="130" t="str">
        <f>IF(COUNTIF(AZ41:BA41,BC38)=1,1000*(H43-G43)+10*H43,"")</f>
        <v/>
      </c>
      <c r="BD41" s="131"/>
      <c r="BE41" s="132" t="str">
        <f>IF(COUNTIF(AZ41:BA41,BE38)=1,1000*(G39-H39)+10*G39,"")</f>
        <v/>
      </c>
      <c r="BF41" s="249">
        <f>IF(COUNTIF(BG39:BG42,BG41)=3,BG41*10+AY41/100,IF(COUNTIF(BG39:BG42,BG41)=2,IF(AND(BG39=BG41,AT41=1),BG41*10+AY41+5,IF(AND(BG40=BG41,AU41=2),BG41*10+AY41+5,IF(AND(BG41=BG42,AW41=4),BG41*10+AY41+5,BG41*10))),BG41*10))</f>
        <v>0</v>
      </c>
      <c r="BG41" s="130">
        <f>IF(COUNTIF(AK39:AK42,AK41)=4,(AQ41*10000)+(AO41*100),0)</f>
        <v>0</v>
      </c>
      <c r="BH41" s="266" t="str">
        <f>F39</f>
        <v>Pologne</v>
      </c>
      <c r="BI41" s="267"/>
      <c r="BJ41" s="200">
        <v>1.2</v>
      </c>
      <c r="BK41" s="218"/>
    </row>
    <row r="42" spans="1:63" s="128" customFormat="1" ht="15.75" thickBot="1" x14ac:dyDescent="0.25">
      <c r="A42" s="217"/>
      <c r="B42" s="66">
        <f t="shared" si="16"/>
        <v>1</v>
      </c>
      <c r="C42" s="66">
        <f t="shared" si="17"/>
        <v>0</v>
      </c>
      <c r="D42" s="66">
        <f t="shared" si="18"/>
        <v>0</v>
      </c>
      <c r="E42" s="66">
        <f t="shared" si="19"/>
        <v>1</v>
      </c>
      <c r="F42" s="208" t="s">
        <v>105</v>
      </c>
      <c r="G42" s="156">
        <v>0</v>
      </c>
      <c r="H42" s="156">
        <v>5</v>
      </c>
      <c r="I42" s="157" t="s">
        <v>1</v>
      </c>
      <c r="J42" s="199">
        <f>Grille!E34</f>
        <v>12</v>
      </c>
      <c r="K42" s="199">
        <f>Grille!F34</f>
        <v>6</v>
      </c>
      <c r="L42" s="199">
        <f>Grille!G34</f>
        <v>1.2</v>
      </c>
      <c r="M42" s="66">
        <f t="shared" si="20"/>
        <v>1</v>
      </c>
      <c r="N42" s="66">
        <f t="shared" si="21"/>
        <v>1</v>
      </c>
      <c r="O42" s="66">
        <f t="shared" si="22"/>
        <v>0</v>
      </c>
      <c r="P42" s="66">
        <f t="shared" si="23"/>
        <v>0</v>
      </c>
      <c r="Q42" s="221"/>
      <c r="R42" s="69">
        <v>4</v>
      </c>
      <c r="S42" s="69"/>
      <c r="T42" s="91">
        <v>4</v>
      </c>
      <c r="U42" s="92" t="str">
        <f>VLOOKUP(R42,AG39:AQ42,2,FALSE)</f>
        <v>Irlande du Nord</v>
      </c>
      <c r="V42" s="91">
        <f>VLOOKUP(R42,AG39:AQ42,5,FALSE)</f>
        <v>0</v>
      </c>
      <c r="W42" s="93">
        <f>VLOOKUP(R42,AG39:AQ42,4,FALSE)</f>
        <v>3</v>
      </c>
      <c r="X42" s="93">
        <f>VLOOKUP(R42,AG39:AQ42,6,FALSE)</f>
        <v>0</v>
      </c>
      <c r="Y42" s="93">
        <f>VLOOKUP(R42,AG39:AQ42,7,FALSE)</f>
        <v>0</v>
      </c>
      <c r="Z42" s="93">
        <f>VLOOKUP(R42,AG39:AQ42,8,FALSE)</f>
        <v>3</v>
      </c>
      <c r="AA42" s="93">
        <f>VLOOKUP(R42,AG39:AQ42,9,FALSE)</f>
        <v>1</v>
      </c>
      <c r="AB42" s="93">
        <f>VLOOKUP(R42,AG39:AQ42,10,FALSE)</f>
        <v>10</v>
      </c>
      <c r="AC42" s="94">
        <f>VLOOKUP(R42,AG39:AQ42,11,FALSE)</f>
        <v>-9</v>
      </c>
      <c r="AD42" s="217"/>
      <c r="AE42" s="217"/>
      <c r="AF42" s="77">
        <v>4</v>
      </c>
      <c r="AG42" s="78">
        <f>RANK(AI42,AI39:AI42)</f>
        <v>4</v>
      </c>
      <c r="AH42" s="78" t="str">
        <f>I39</f>
        <v>Irlande du Nord</v>
      </c>
      <c r="AI42" s="67">
        <f>(AK42*10000000000)+((AR42+AX42+BF42)*100000)+(AQ42*1000)+(AO42*10)-AF42</f>
        <v>-8994</v>
      </c>
      <c r="AJ42" s="78">
        <f>M39+B41+B42</f>
        <v>3</v>
      </c>
      <c r="AK42" s="78">
        <f>(3*AL42)+AM42</f>
        <v>0</v>
      </c>
      <c r="AL42" s="78">
        <f>N39+N40+C42</f>
        <v>0</v>
      </c>
      <c r="AM42" s="78">
        <f>O39+O40+D42</f>
        <v>0</v>
      </c>
      <c r="AN42" s="78">
        <f>P39+P40+E42</f>
        <v>3</v>
      </c>
      <c r="AO42" s="78">
        <f>H39+H40+G42</f>
        <v>1</v>
      </c>
      <c r="AP42" s="78">
        <f>G39+G40+H42</f>
        <v>10</v>
      </c>
      <c r="AQ42" s="78">
        <f>AO42-AP42</f>
        <v>-9</v>
      </c>
      <c r="AR42" s="111">
        <f>IF(AND(AS42&lt;&gt;"",COUNTIF(AT42:AW42,AS42)=1),1000,0)</f>
        <v>0</v>
      </c>
      <c r="AS42" s="112" t="str">
        <f>IF(COUNTIF(AK39:AK42,AK42)=2,IF(AK42=AK39,AF39,IF(AK42=AK40,AF40,IF(AK42=AK41,AF41,""))),"")</f>
        <v/>
      </c>
      <c r="AT42" s="112" t="str">
        <f>IF(G42&gt;H42,1,"")</f>
        <v/>
      </c>
      <c r="AU42" s="112" t="str">
        <f>IF(H40&gt;G40,2,"")</f>
        <v/>
      </c>
      <c r="AV42" s="112" t="str">
        <f>IF(H39&gt;G39,3,"")</f>
        <v/>
      </c>
      <c r="AW42" s="113"/>
      <c r="AX42" s="68">
        <f>IF(COUNTIF(AK39:AK42,AK42)=3,IF(AY42&gt;0,IF(OR(AND(AY42=AY39,BB42&gt;0),AND(AY42=AY40,BC42&gt;0),AND(AY42=AY41,BD42&gt;0)),AY42+5,AY42),0),0)</f>
        <v>0</v>
      </c>
      <c r="AY42" s="133">
        <f>SUM(BB42:BE42)</f>
        <v>0</v>
      </c>
      <c r="AZ42" s="134" t="str">
        <f>IF(COUNTIF(AK39:AK42,AK42)=3,IF(AK42=AK39,AF39,AF40),IF(AND(COUNTIF(AK39:AK42,AK42)=4,COUNTIF(BG39:BG42,BG42)=3),IF(BG42=BG39,AF39,AF40),""))</f>
        <v/>
      </c>
      <c r="BA42" s="134" t="str">
        <f>IF(COUNTIF(AK39:AK42,AK42)=3,IF(AK42=AK41,AF41,AF40),IF(AND(COUNTIF(AK39:AK42,AK42)=4,COUNTIF(BG39:BG42,BG42)=3),IF(BG42=BG41,AF41,AF40),""))</f>
        <v/>
      </c>
      <c r="BB42" s="134" t="str">
        <f>IF(COUNTIF(AZ42:BA42,BB38)=1,1000*(G42-H42)+10*G42,"")</f>
        <v/>
      </c>
      <c r="BC42" s="134" t="str">
        <f>IF(COUNTIF(AZ42:BA42,BC38)=1,1000*(H40-G40)+10*H40,"")</f>
        <v/>
      </c>
      <c r="BD42" s="134" t="str">
        <f>IF(COUNTIF(AZ42:BA42,BD38)=1,1000*(H39-G39)+10*H39,"")</f>
        <v/>
      </c>
      <c r="BE42" s="135"/>
      <c r="BF42" s="249">
        <f>IF(COUNTIF(BG39:BG42,BG42)=3,BG42*10+AY42/100,IF(COUNTIF(BG39:BG42,BG42)=2,IF(AND(BG39=BG42,AT42=1),BG42*10+AY42+5,IF(AND(BG40=BG42,AU42=2),BG42*10+AY42+5,IF(AND(BG41=BG42,AV42=3),BG42*10+AY42+5,BG42*10))),BG42*10))</f>
        <v>0</v>
      </c>
      <c r="BG42" s="130">
        <f>IF(COUNTIF(AK39:AK42,AK42)=4,(AQ42*10000)+(AO42*100),0)</f>
        <v>0</v>
      </c>
      <c r="BH42" s="266" t="str">
        <f>I39</f>
        <v>Irlande du Nord</v>
      </c>
      <c r="BI42" s="267"/>
      <c r="BJ42" s="200">
        <v>2.8</v>
      </c>
      <c r="BK42" s="218"/>
    </row>
    <row r="43" spans="1:63" s="128" customFormat="1" ht="15.75" thickBot="1" x14ac:dyDescent="0.25">
      <c r="A43" s="217"/>
      <c r="B43" s="66">
        <f t="shared" si="16"/>
        <v>1</v>
      </c>
      <c r="C43" s="66">
        <f t="shared" si="17"/>
        <v>0</v>
      </c>
      <c r="D43" s="66">
        <f t="shared" si="18"/>
        <v>1</v>
      </c>
      <c r="E43" s="66">
        <f t="shared" si="19"/>
        <v>0</v>
      </c>
      <c r="F43" s="209" t="s">
        <v>103</v>
      </c>
      <c r="G43" s="156">
        <v>0</v>
      </c>
      <c r="H43" s="156">
        <v>0</v>
      </c>
      <c r="I43" s="158" t="s">
        <v>104</v>
      </c>
      <c r="J43" s="199">
        <f>Grille!E35</f>
        <v>2.7</v>
      </c>
      <c r="K43" s="199">
        <f>Grille!F35</f>
        <v>3.2</v>
      </c>
      <c r="L43" s="199">
        <f>Grille!G35</f>
        <v>2.5</v>
      </c>
      <c r="M43" s="66">
        <f t="shared" si="20"/>
        <v>1</v>
      </c>
      <c r="N43" s="66">
        <f t="shared" si="21"/>
        <v>0</v>
      </c>
      <c r="O43" s="66">
        <f t="shared" si="22"/>
        <v>1</v>
      </c>
      <c r="P43" s="66">
        <f t="shared" si="23"/>
        <v>0</v>
      </c>
      <c r="Q43" s="221"/>
      <c r="R43" s="221"/>
      <c r="S43" s="221"/>
      <c r="T43" s="221"/>
      <c r="U43" s="222"/>
      <c r="V43" s="221"/>
      <c r="W43" s="221"/>
      <c r="X43" s="221"/>
      <c r="Y43" s="221"/>
      <c r="Z43" s="221"/>
      <c r="AA43" s="221"/>
      <c r="AB43" s="221"/>
      <c r="AC43" s="221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</row>
    <row r="44" spans="1:63" x14ac:dyDescent="0.2">
      <c r="A44" s="217"/>
      <c r="B44" s="65"/>
      <c r="C44" s="65"/>
      <c r="D44" s="65"/>
      <c r="E44" s="65"/>
      <c r="F44" s="220"/>
      <c r="G44" s="221"/>
      <c r="H44" s="221"/>
      <c r="I44" s="220"/>
      <c r="J44" s="221"/>
      <c r="K44" s="221"/>
      <c r="L44" s="221"/>
      <c r="M44" s="159"/>
      <c r="N44" s="159"/>
      <c r="O44" s="159"/>
      <c r="P44" s="159"/>
      <c r="Q44" s="217"/>
      <c r="R44" s="221"/>
      <c r="S44" s="221"/>
      <c r="T44" s="221"/>
      <c r="U44" s="222"/>
      <c r="V44" s="221"/>
      <c r="W44" s="221"/>
      <c r="X44" s="221"/>
      <c r="Y44" s="221"/>
      <c r="Z44" s="221"/>
      <c r="AA44" s="221"/>
      <c r="AB44" s="221"/>
      <c r="AC44" s="221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</row>
    <row r="45" spans="1:63" x14ac:dyDescent="0.2">
      <c r="A45" s="217"/>
      <c r="B45" s="65"/>
      <c r="C45" s="65"/>
      <c r="D45" s="65"/>
      <c r="E45" s="65"/>
      <c r="F45" s="220"/>
      <c r="G45" s="221"/>
      <c r="H45" s="221"/>
      <c r="I45" s="220"/>
      <c r="J45" s="221"/>
      <c r="K45" s="221"/>
      <c r="L45" s="221"/>
      <c r="M45" s="159"/>
      <c r="N45" s="159"/>
      <c r="O45" s="159"/>
      <c r="P45" s="159"/>
      <c r="Q45" s="217"/>
      <c r="R45" s="221"/>
      <c r="S45" s="221"/>
      <c r="T45" s="221"/>
      <c r="U45" s="222"/>
      <c r="V45" s="221"/>
      <c r="W45" s="221"/>
      <c r="X45" s="221"/>
      <c r="Y45" s="221"/>
      <c r="Z45" s="221"/>
      <c r="AA45" s="221"/>
      <c r="AB45" s="221"/>
      <c r="AC45" s="221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</row>
    <row r="46" spans="1:63" ht="15.75" thickBot="1" x14ac:dyDescent="0.25">
      <c r="A46" s="217"/>
      <c r="B46" s="65"/>
      <c r="C46" s="65"/>
      <c r="D46" s="65"/>
      <c r="E46" s="65"/>
      <c r="F46" s="220"/>
      <c r="G46" s="221"/>
      <c r="H46" s="221"/>
      <c r="I46" s="220"/>
      <c r="J46" s="221"/>
      <c r="K46" s="221"/>
      <c r="L46" s="221"/>
      <c r="M46" s="159"/>
      <c r="N46" s="159"/>
      <c r="O46" s="159"/>
      <c r="P46" s="159"/>
      <c r="Q46" s="217"/>
      <c r="R46" s="221"/>
      <c r="S46" s="221"/>
      <c r="T46" s="221"/>
      <c r="U46" s="222"/>
      <c r="V46" s="221"/>
      <c r="W46" s="221"/>
      <c r="X46" s="221"/>
      <c r="Y46" s="221"/>
      <c r="Z46" s="221"/>
      <c r="AA46" s="221"/>
      <c r="AB46" s="221"/>
      <c r="AC46" s="221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7"/>
      <c r="AQ46" s="217"/>
      <c r="AR46" s="217"/>
      <c r="AS46" s="217"/>
      <c r="AT46" s="217"/>
      <c r="AU46" s="217"/>
      <c r="AV46" s="217"/>
      <c r="AW46" s="217"/>
      <c r="AX46" s="217"/>
      <c r="AY46" s="217"/>
      <c r="AZ46" s="217"/>
      <c r="BA46" s="217"/>
      <c r="BB46" s="217"/>
      <c r="BC46" s="217"/>
      <c r="BD46" s="217"/>
      <c r="BE46" s="217"/>
      <c r="BF46" s="217"/>
      <c r="BG46" s="217"/>
      <c r="BH46" s="217"/>
      <c r="BI46" s="217"/>
      <c r="BJ46" s="217"/>
      <c r="BK46" s="217"/>
    </row>
    <row r="47" spans="1:63" ht="15.75" thickBot="1" x14ac:dyDescent="0.25">
      <c r="A47" s="217"/>
      <c r="B47" s="65"/>
      <c r="C47" s="65"/>
      <c r="D47" s="65"/>
      <c r="E47" s="65"/>
      <c r="F47" s="268" t="s">
        <v>46</v>
      </c>
      <c r="G47" s="269"/>
      <c r="H47" s="269"/>
      <c r="I47" s="270"/>
      <c r="J47" s="268" t="s">
        <v>71</v>
      </c>
      <c r="K47" s="269"/>
      <c r="L47" s="270"/>
      <c r="M47" s="67"/>
      <c r="N47" s="67"/>
      <c r="O47" s="67"/>
      <c r="P47" s="65"/>
      <c r="Q47" s="217"/>
      <c r="R47" s="221"/>
      <c r="S47" s="221"/>
      <c r="T47" s="221"/>
      <c r="U47" s="222"/>
      <c r="V47" s="221"/>
      <c r="W47" s="221"/>
      <c r="X47" s="221"/>
      <c r="Y47" s="221"/>
      <c r="Z47" s="221"/>
      <c r="AA47" s="221"/>
      <c r="AB47" s="221"/>
      <c r="AC47" s="221"/>
      <c r="AD47" s="217"/>
      <c r="AE47" s="217"/>
      <c r="AF47" s="217"/>
      <c r="AG47" s="217"/>
      <c r="AH47" s="217"/>
      <c r="AI47" s="217"/>
      <c r="AJ47" s="217"/>
      <c r="AK47" s="217"/>
      <c r="AL47" s="217"/>
      <c r="AM47" s="217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7"/>
      <c r="BD47" s="217"/>
      <c r="BE47" s="217"/>
      <c r="BF47" s="217"/>
      <c r="BG47" s="217"/>
      <c r="BH47" s="217"/>
      <c r="BI47" s="217"/>
      <c r="BJ47" s="217"/>
      <c r="BK47" s="217"/>
    </row>
    <row r="48" spans="1:63" ht="4.5" customHeight="1" thickBot="1" x14ac:dyDescent="0.25">
      <c r="A48" s="217"/>
      <c r="B48" s="65"/>
      <c r="C48" s="65"/>
      <c r="D48" s="65"/>
      <c r="E48" s="65"/>
      <c r="F48" s="194"/>
      <c r="G48" s="195"/>
      <c r="H48" s="195"/>
      <c r="I48" s="196"/>
      <c r="J48" s="197"/>
      <c r="K48" s="195"/>
      <c r="L48" s="198"/>
      <c r="M48" s="68"/>
      <c r="N48" s="68"/>
      <c r="O48" s="68"/>
      <c r="P48" s="65"/>
      <c r="Q48" s="217"/>
      <c r="R48" s="66"/>
      <c r="S48" s="66"/>
      <c r="T48" s="221"/>
      <c r="U48" s="222"/>
      <c r="V48" s="221"/>
      <c r="W48" s="221"/>
      <c r="X48" s="221"/>
      <c r="Y48" s="221"/>
      <c r="Z48" s="221"/>
      <c r="AA48" s="221"/>
      <c r="AB48" s="221"/>
      <c r="AC48" s="221"/>
      <c r="AD48" s="217"/>
      <c r="AE48" s="217"/>
      <c r="AF48" s="217"/>
      <c r="AG48" s="217"/>
      <c r="AH48" s="217"/>
      <c r="AI48" s="217"/>
      <c r="AJ48" s="217"/>
      <c r="AK48" s="217"/>
      <c r="AL48" s="217"/>
      <c r="AM48" s="217"/>
      <c r="AN48" s="217"/>
      <c r="AO48" s="217"/>
      <c r="AP48" s="217"/>
      <c r="AQ48" s="217"/>
      <c r="AR48" s="217"/>
      <c r="AS48" s="217"/>
      <c r="AT48" s="217"/>
      <c r="AU48" s="217"/>
      <c r="AV48" s="217"/>
      <c r="AW48" s="217"/>
      <c r="AX48" s="217"/>
      <c r="AY48" s="217"/>
      <c r="AZ48" s="217"/>
      <c r="BA48" s="217"/>
      <c r="BB48" s="217"/>
      <c r="BC48" s="217"/>
      <c r="BD48" s="217"/>
      <c r="BE48" s="217"/>
      <c r="BF48" s="217"/>
      <c r="BG48" s="217"/>
      <c r="BH48" s="217"/>
      <c r="BI48" s="217"/>
      <c r="BJ48" s="217"/>
      <c r="BK48" s="217"/>
    </row>
    <row r="49" spans="1:63" s="128" customFormat="1" ht="15.75" thickBot="1" x14ac:dyDescent="0.25">
      <c r="A49" s="217"/>
      <c r="B49" s="66">
        <f t="shared" ref="B49:B54" si="24">IF(AND(G49&lt;&gt;"",H49&lt;&gt;""),1,0)</f>
        <v>1</v>
      </c>
      <c r="C49" s="66">
        <f t="shared" ref="C49:C54" si="25">IF(AND(G49&gt;H49,G49&lt;&gt;"",H49&lt;&gt;""),1,0)</f>
        <v>1</v>
      </c>
      <c r="D49" s="66">
        <f t="shared" ref="D49:D54" si="26">IF(AND(G49=H49,G49&lt;&gt;"",H49&lt;&gt;""),1,0)</f>
        <v>0</v>
      </c>
      <c r="E49" s="66">
        <f t="shared" ref="E49:E54" si="27">IF(AND(G49&lt;H49,G49&lt;&gt;"",H49&lt;&gt;""),1,0)</f>
        <v>0</v>
      </c>
      <c r="F49" s="207" t="s">
        <v>5</v>
      </c>
      <c r="G49" s="156">
        <v>2</v>
      </c>
      <c r="H49" s="156">
        <v>1</v>
      </c>
      <c r="I49" s="157" t="s">
        <v>106</v>
      </c>
      <c r="J49" s="199">
        <f>Grille!E13</f>
        <v>1.5</v>
      </c>
      <c r="K49" s="199">
        <f>Grille!F13</f>
        <v>4</v>
      </c>
      <c r="L49" s="199">
        <f>Grille!G13</f>
        <v>6.5</v>
      </c>
      <c r="M49" s="66">
        <f t="shared" ref="M49:M54" si="28">IF(AND(G49&lt;&gt;"",H49&lt;&gt;""),1,0)</f>
        <v>1</v>
      </c>
      <c r="N49" s="66">
        <f t="shared" ref="N49:N54" si="29">IF(AND(G49&lt;H49,G49&lt;&gt;"",H49&lt;&gt;""),1,0)</f>
        <v>0</v>
      </c>
      <c r="O49" s="66">
        <f t="shared" ref="O49:O54" si="30">IF(AND(G49=H49,G49&lt;&gt;"",H49&lt;&gt;""),1,0)</f>
        <v>0</v>
      </c>
      <c r="P49" s="66">
        <f t="shared" ref="P49:P54" si="31">IF(AND(G49&gt;H49,G49&lt;&gt;"",H49&lt;&gt;""),1,0)</f>
        <v>1</v>
      </c>
      <c r="Q49" s="221"/>
      <c r="R49" s="69"/>
      <c r="S49" s="69"/>
      <c r="T49" s="226"/>
      <c r="U49" s="227"/>
      <c r="V49" s="162" t="s">
        <v>36</v>
      </c>
      <c r="W49" s="163" t="s">
        <v>37</v>
      </c>
      <c r="X49" s="163" t="s">
        <v>14</v>
      </c>
      <c r="Y49" s="163" t="s">
        <v>12</v>
      </c>
      <c r="Z49" s="163" t="s">
        <v>38</v>
      </c>
      <c r="AA49" s="163" t="s">
        <v>39</v>
      </c>
      <c r="AB49" s="163" t="s">
        <v>40</v>
      </c>
      <c r="AC49" s="216" t="s">
        <v>41</v>
      </c>
      <c r="AD49" s="217"/>
      <c r="AE49" s="217"/>
      <c r="AF49" s="70"/>
      <c r="AG49" s="71" t="s">
        <v>42</v>
      </c>
      <c r="AH49" s="71"/>
      <c r="AI49" s="71" t="s">
        <v>43</v>
      </c>
      <c r="AJ49" s="71" t="s">
        <v>37</v>
      </c>
      <c r="AK49" s="71" t="s">
        <v>36</v>
      </c>
      <c r="AL49" s="71" t="s">
        <v>14</v>
      </c>
      <c r="AM49" s="71" t="s">
        <v>12</v>
      </c>
      <c r="AN49" s="71" t="s">
        <v>38</v>
      </c>
      <c r="AO49" s="71" t="s">
        <v>39</v>
      </c>
      <c r="AP49" s="71" t="s">
        <v>40</v>
      </c>
      <c r="AQ49" s="71" t="s">
        <v>41</v>
      </c>
      <c r="AR49" s="103" t="s">
        <v>50</v>
      </c>
      <c r="AS49" s="102" t="s">
        <v>51</v>
      </c>
      <c r="AT49" s="102">
        <v>1</v>
      </c>
      <c r="AU49" s="102">
        <v>2</v>
      </c>
      <c r="AV49" s="102">
        <v>3</v>
      </c>
      <c r="AW49" s="104">
        <v>4</v>
      </c>
      <c r="AX49" s="102" t="s">
        <v>50</v>
      </c>
      <c r="AY49" s="105" t="s">
        <v>113</v>
      </c>
      <c r="AZ49" s="106" t="s">
        <v>52</v>
      </c>
      <c r="BA49" s="106" t="s">
        <v>53</v>
      </c>
      <c r="BB49" s="106">
        <v>1</v>
      </c>
      <c r="BC49" s="106">
        <v>2</v>
      </c>
      <c r="BD49" s="106">
        <v>3</v>
      </c>
      <c r="BE49" s="107">
        <v>4</v>
      </c>
      <c r="BF49" s="248" t="s">
        <v>50</v>
      </c>
      <c r="BG49" s="247" t="s">
        <v>144</v>
      </c>
      <c r="BH49" s="268" t="s">
        <v>72</v>
      </c>
      <c r="BI49" s="269"/>
      <c r="BJ49" s="270"/>
      <c r="BK49" s="218"/>
    </row>
    <row r="50" spans="1:63" s="128" customFormat="1" ht="15.75" thickBot="1" x14ac:dyDescent="0.25">
      <c r="A50" s="217"/>
      <c r="B50" s="66">
        <f t="shared" si="24"/>
        <v>1</v>
      </c>
      <c r="C50" s="66">
        <f t="shared" si="25"/>
        <v>0</v>
      </c>
      <c r="D50" s="66">
        <f t="shared" si="26"/>
        <v>1</v>
      </c>
      <c r="E50" s="66">
        <f t="shared" si="27"/>
        <v>0</v>
      </c>
      <c r="F50" s="208" t="s">
        <v>107</v>
      </c>
      <c r="G50" s="156">
        <v>0</v>
      </c>
      <c r="H50" s="156">
        <v>0</v>
      </c>
      <c r="I50" s="157" t="s">
        <v>11</v>
      </c>
      <c r="J50" s="199">
        <f>Grille!E10</f>
        <v>3.5</v>
      </c>
      <c r="K50" s="199">
        <f>Grille!F10</f>
        <v>3.2</v>
      </c>
      <c r="L50" s="199">
        <f>Grille!G10</f>
        <v>2.2000000000000002</v>
      </c>
      <c r="M50" s="66">
        <f t="shared" si="28"/>
        <v>1</v>
      </c>
      <c r="N50" s="66">
        <f t="shared" si="29"/>
        <v>0</v>
      </c>
      <c r="O50" s="66">
        <f t="shared" si="30"/>
        <v>1</v>
      </c>
      <c r="P50" s="66">
        <f t="shared" si="31"/>
        <v>0</v>
      </c>
      <c r="Q50" s="221"/>
      <c r="R50" s="69">
        <v>1</v>
      </c>
      <c r="S50" s="69"/>
      <c r="T50" s="72">
        <v>1</v>
      </c>
      <c r="U50" s="73" t="str">
        <f>VLOOKUP(R50,AG50:AQ53,2,FALSE)</f>
        <v>Espagne</v>
      </c>
      <c r="V50" s="72">
        <f>VLOOKUP(R50,AG50:AQ53,5,FALSE)</f>
        <v>7</v>
      </c>
      <c r="W50" s="74">
        <f>VLOOKUP(R50,AG50:AQ53,4,FALSE)</f>
        <v>3</v>
      </c>
      <c r="X50" s="74">
        <f>VLOOKUP(R50,AG50:AQ53,6,FALSE)</f>
        <v>2</v>
      </c>
      <c r="Y50" s="74">
        <f>VLOOKUP(R50,AG50:AQ53,7,FALSE)</f>
        <v>1</v>
      </c>
      <c r="Z50" s="74">
        <f>VLOOKUP(R50,AG50:AQ53,8,FALSE)</f>
        <v>0</v>
      </c>
      <c r="AA50" s="74">
        <f>VLOOKUP(R50,AG50:AQ53,9,FALSE)</f>
        <v>4</v>
      </c>
      <c r="AB50" s="74">
        <f>VLOOKUP(R50,AG50:AQ53,10,FALSE)</f>
        <v>2</v>
      </c>
      <c r="AC50" s="75">
        <f>VLOOKUP(R50,AG50:AQ53,11,FALSE)</f>
        <v>2</v>
      </c>
      <c r="AD50" s="217"/>
      <c r="AE50" s="217"/>
      <c r="AF50" s="76">
        <v>1</v>
      </c>
      <c r="AG50" s="67">
        <f>RANK(AI50,AI50:AI53)</f>
        <v>1</v>
      </c>
      <c r="AH50" s="67" t="str">
        <f>F49</f>
        <v>Espagne</v>
      </c>
      <c r="AI50" s="67">
        <f>(AK50*10000000000)+((AR50+AX50+BF50)*100000)+(AQ50*1000)+(AO50*10)-AF50</f>
        <v>70000002039</v>
      </c>
      <c r="AJ50" s="67">
        <f>B49+B51+M53</f>
        <v>3</v>
      </c>
      <c r="AK50" s="67">
        <f>(3*AL50)+AM50</f>
        <v>7</v>
      </c>
      <c r="AL50" s="67">
        <f>C49+C52+N53</f>
        <v>2</v>
      </c>
      <c r="AM50" s="67">
        <f>D49+D52+O53</f>
        <v>1</v>
      </c>
      <c r="AN50" s="67">
        <f>E49+E52+P53</f>
        <v>0</v>
      </c>
      <c r="AO50" s="67">
        <f>G49+G52+H53</f>
        <v>4</v>
      </c>
      <c r="AP50" s="67">
        <f>H49+H52+G53</f>
        <v>2</v>
      </c>
      <c r="AQ50" s="67">
        <f>AO50-AP50</f>
        <v>2</v>
      </c>
      <c r="AR50" s="108">
        <f>IF(AND(AS50&lt;&gt;"",COUNTIF(AT50:AW50,AS50)=1),1000,0)</f>
        <v>0</v>
      </c>
      <c r="AS50" s="68" t="str">
        <f>IF(COUNTIF(AK50:AK53,AK50)=2,IF(AK50=AK51,AF51,IF(AK50=AK52,AF52,IF(AK50=AK53,AF53,""))),"")</f>
        <v/>
      </c>
      <c r="AT50" s="109"/>
      <c r="AU50" s="68">
        <f>IF(G49&gt;H49,2,"")</f>
        <v>2</v>
      </c>
      <c r="AV50" s="68">
        <f>IF(G52&gt;H52,3,"")</f>
        <v>3</v>
      </c>
      <c r="AW50" s="110" t="str">
        <f>IF(H53&gt;G53,4,"")</f>
        <v/>
      </c>
      <c r="AX50" s="68">
        <f>IF(COUNTIF(AK50:AK53,AK50)=3,IF(AY50&gt;0,IF(OR(AND(AY50=AY51,BC50&gt;0),AND(AY50=AY52,BD50&gt;0),AND(AY50=AY53,BE50&gt;0)),AY50+5,AY50),0),0)</f>
        <v>0</v>
      </c>
      <c r="AY50" s="129">
        <f>SUM(BB50:BE50)</f>
        <v>0</v>
      </c>
      <c r="AZ50" s="130" t="str">
        <f>IF(COUNTIF(AK50:AK53,AK50)=3,IF(AK50=AK51,AF51,AF52),IF(AND(COUNTIF(AK50:AK53,AK50)=4,COUNTIF(BG50:BG53,BG50)=3),IF(BG50=BG51,AF51,AF52),""))</f>
        <v/>
      </c>
      <c r="BA50" s="130" t="str">
        <f>IF(COUNTIF(AK50:AK53,AK50)=3,IF(AK50=AK53,AF53,AF52),IF(AND(COUNTIF(AK50:AK53,AK50)=4,COUNTIF(BG50:BG53,BG50)=3),IF(BG50=BG53,AF53,AF52),""))</f>
        <v/>
      </c>
      <c r="BB50" s="131"/>
      <c r="BC50" s="130" t="str">
        <f>IF(COUNTIF(AZ50:BA50,BC49)=1,1000*(G49-H49)+10*G49,"")</f>
        <v/>
      </c>
      <c r="BD50" s="130" t="str">
        <f>IF(COUNTIF(AZ50:BA50,BD49)=1,1000*(G52-H52)+10*G52,"")</f>
        <v/>
      </c>
      <c r="BE50" s="132" t="str">
        <f>IF(COUNTIF(AZ50:BA50,BE49)=1,1000*(H53-G53)+10*H53,"")</f>
        <v/>
      </c>
      <c r="BF50" s="249">
        <f>IF(COUNTIF(BG50:BG53,BG50)=3,BG50*10+AY50/100,IF(COUNTIF(BG50:BG53,BG50)=2,IF(AND(BG50=BG51,AU50=2),BG50*10+AY50+5,IF(AND(BG50=BG52,AV50=3),BG50*10+AY50+5,IF(AND(BG50=BG53,AW50=4),BG50*10+AY50+5,BG50*10))),BG50*10))</f>
        <v>0</v>
      </c>
      <c r="BG50" s="130">
        <f>IF(COUNTIF(AK50:AK53,AK50)=4,(AQ50*10000)+(AO50*100),0)</f>
        <v>0</v>
      </c>
      <c r="BH50" s="266" t="str">
        <f>F49</f>
        <v>Espagne</v>
      </c>
      <c r="BI50" s="267"/>
      <c r="BJ50" s="200">
        <v>1</v>
      </c>
      <c r="BK50" s="218"/>
    </row>
    <row r="51" spans="1:63" s="128" customFormat="1" ht="15.75" thickBot="1" x14ac:dyDescent="0.25">
      <c r="A51" s="217"/>
      <c r="B51" s="66">
        <f t="shared" si="24"/>
        <v>1</v>
      </c>
      <c r="C51" s="66">
        <f t="shared" si="25"/>
        <v>1</v>
      </c>
      <c r="D51" s="66">
        <f t="shared" si="26"/>
        <v>0</v>
      </c>
      <c r="E51" s="66">
        <f t="shared" si="27"/>
        <v>0</v>
      </c>
      <c r="F51" s="208" t="s">
        <v>106</v>
      </c>
      <c r="G51" s="156">
        <v>1</v>
      </c>
      <c r="H51" s="156">
        <v>0</v>
      </c>
      <c r="I51" s="157" t="s">
        <v>11</v>
      </c>
      <c r="J51" s="199">
        <f>Grille!E25</f>
        <v>3.1</v>
      </c>
      <c r="K51" s="199">
        <f>Grille!F25</f>
        <v>3.2</v>
      </c>
      <c r="L51" s="199">
        <f>Grille!G25</f>
        <v>2.2999999999999998</v>
      </c>
      <c r="M51" s="66">
        <f t="shared" si="28"/>
        <v>1</v>
      </c>
      <c r="N51" s="66">
        <f t="shared" si="29"/>
        <v>0</v>
      </c>
      <c r="O51" s="66">
        <f t="shared" si="30"/>
        <v>0</v>
      </c>
      <c r="P51" s="66">
        <f t="shared" si="31"/>
        <v>1</v>
      </c>
      <c r="Q51" s="221"/>
      <c r="R51" s="69">
        <v>2</v>
      </c>
      <c r="S51" s="69"/>
      <c r="T51" s="83">
        <v>2</v>
      </c>
      <c r="U51" s="84" t="str">
        <f>VLOOKUP(R51,AG50:AQ53,2,FALSE)</f>
        <v>Rép. Tchèque</v>
      </c>
      <c r="V51" s="83">
        <f>VLOOKUP(R51,AG50:AQ53,5,FALSE)</f>
        <v>6</v>
      </c>
      <c r="W51" s="85">
        <f>VLOOKUP(R51,AG50:AQ53,4,FALSE)</f>
        <v>3</v>
      </c>
      <c r="X51" s="85">
        <f>VLOOKUP(R51,AG50:AQ53,6,FALSE)</f>
        <v>2</v>
      </c>
      <c r="Y51" s="85">
        <f>VLOOKUP(R51,AG50:AQ53,7,FALSE)</f>
        <v>0</v>
      </c>
      <c r="Z51" s="85">
        <f>VLOOKUP(R51,AG50:AQ53,8,FALSE)</f>
        <v>1</v>
      </c>
      <c r="AA51" s="85">
        <f>VLOOKUP(R51,AG50:AQ53,9,FALSE)</f>
        <v>4</v>
      </c>
      <c r="AB51" s="85">
        <f>VLOOKUP(R51,AG50:AQ53,10,FALSE)</f>
        <v>3</v>
      </c>
      <c r="AC51" s="86">
        <f>VLOOKUP(R51,AG50:AQ53,11,FALSE)</f>
        <v>1</v>
      </c>
      <c r="AD51" s="217"/>
      <c r="AE51" s="217"/>
      <c r="AF51" s="76">
        <v>2</v>
      </c>
      <c r="AG51" s="67">
        <f>RANK(AI51,AI50:AI53)</f>
        <v>2</v>
      </c>
      <c r="AH51" s="67" t="str">
        <f>I49</f>
        <v>Rép. Tchèque</v>
      </c>
      <c r="AI51" s="67">
        <f>(AK51*10000000000)+((AR51+AX51+BF51)*100000)+(AQ51*1000)+(AO51*10)-AF51</f>
        <v>60000001038</v>
      </c>
      <c r="AJ51" s="67">
        <f>M49+M52+B54</f>
        <v>3</v>
      </c>
      <c r="AK51" s="67">
        <f>(3*AL51)+AM51</f>
        <v>6</v>
      </c>
      <c r="AL51" s="67">
        <f>N49+C51+C54</f>
        <v>2</v>
      </c>
      <c r="AM51" s="67">
        <f>O49+D51+D54</f>
        <v>0</v>
      </c>
      <c r="AN51" s="67">
        <f>P49+E51+E54</f>
        <v>1</v>
      </c>
      <c r="AO51" s="67">
        <f>H49+G51+G54</f>
        <v>4</v>
      </c>
      <c r="AP51" s="67">
        <f>G49+H51+H54</f>
        <v>3</v>
      </c>
      <c r="AQ51" s="67">
        <f>AO51-AP51</f>
        <v>1</v>
      </c>
      <c r="AR51" s="108">
        <f>IF(AND(AS51&lt;&gt;"",COUNTIF(AT51:AW51,AS51)=1),1000,0)</f>
        <v>0</v>
      </c>
      <c r="AS51" s="68" t="str">
        <f>IF(COUNTIF(AK50:AK53,AK51)=2,IF(AK51=AK50,AF50,IF(AK51=AK52,AF52,IF(AK51=AK53,AF53,""))),"")</f>
        <v/>
      </c>
      <c r="AT51" s="68" t="str">
        <f>IF(H49&gt;G49,1,"")</f>
        <v/>
      </c>
      <c r="AU51" s="109"/>
      <c r="AV51" s="68">
        <f>IF(G54&gt;H54,3,"")</f>
        <v>3</v>
      </c>
      <c r="AW51" s="110">
        <f>IF(G51&gt;H51,4,"")</f>
        <v>4</v>
      </c>
      <c r="AX51" s="68">
        <f>IF(COUNTIF(AK50:AK53,AK51)=3,IF(AY51&gt;0,IF(OR(AND(AY51=AY50,BB51&gt;0),AND(AY51=AY52,BD51&gt;0),AND(AY51=AY53,BE51&gt;0)),AY51+5,AY51),0),0)</f>
        <v>0</v>
      </c>
      <c r="AY51" s="129">
        <f>SUM(BB51:BE51)</f>
        <v>0</v>
      </c>
      <c r="AZ51" s="130" t="str">
        <f>IF(COUNTIF(AK50:AK53,AK51)=3,IF(AK51=AK50,AF50,AF52),IF(AND(COUNTIF(AK50:AK53,AK51)=4,COUNTIF(BG50:BG53,BG51)=3),IF(BG51=BG50,AF50,AF52),""))</f>
        <v/>
      </c>
      <c r="BA51" s="130" t="str">
        <f>IF(COUNTIF(AK50:AK53,AK51)=3,IF(AK51=AK53,AF53,AF52),IF(AND(COUNTIF(AK50:AK53,AK51)=4,COUNTIF(BG50:BG53,BG51)=3),IF(BG51=BG53,AF53,AF52),""))</f>
        <v/>
      </c>
      <c r="BB51" s="130" t="str">
        <f>IF(COUNTIF(AZ51:BA51,BB49)=1,1000*(H49-G49)+10*H49,"")</f>
        <v/>
      </c>
      <c r="BC51" s="131"/>
      <c r="BD51" s="130" t="str">
        <f>IF(COUNTIF(AZ51:BA51,BD49)=1,1000*(G54-H54)+10*G54,"")</f>
        <v/>
      </c>
      <c r="BE51" s="132" t="str">
        <f>IF(COUNTIF(AZ51:BA51,BE49)=1,1000*(G51-H51)+10*G51,"")</f>
        <v/>
      </c>
      <c r="BF51" s="249">
        <f>IF(COUNTIF(BG50:BG53,BG51)=3,BG51*10+AY51/100,IF(COUNTIF(BG50:BG53,BG51)=2,IF(AND(BG50=BG51,AT51=1),BG51*10+AY51+5,IF(AND(BG51=BG52,AV51=3),BG51*10+AY51+5,IF(AND(BG51=BG53,AW51=4),BG51*10+AY51+5,BG51*10))),BG51*10))</f>
        <v>0</v>
      </c>
      <c r="BG51" s="130">
        <f>IF(COUNTIF(AK50:AK53,AK51)=4,(AQ51*10000)+(AO51*100),0)</f>
        <v>0</v>
      </c>
      <c r="BH51" s="266" t="str">
        <f>I49</f>
        <v>Rép. Tchèque</v>
      </c>
      <c r="BI51" s="267"/>
      <c r="BJ51" s="200">
        <v>1.8</v>
      </c>
      <c r="BK51" s="218"/>
    </row>
    <row r="52" spans="1:63" s="128" customFormat="1" ht="15.75" thickBot="1" x14ac:dyDescent="0.25">
      <c r="A52" s="217"/>
      <c r="B52" s="66">
        <f t="shared" si="24"/>
        <v>1</v>
      </c>
      <c r="C52" s="66">
        <f t="shared" si="25"/>
        <v>1</v>
      </c>
      <c r="D52" s="66">
        <f t="shared" si="26"/>
        <v>0</v>
      </c>
      <c r="E52" s="66">
        <f t="shared" si="27"/>
        <v>0</v>
      </c>
      <c r="F52" s="208" t="s">
        <v>5</v>
      </c>
      <c r="G52" s="156">
        <v>1</v>
      </c>
      <c r="H52" s="156">
        <v>0</v>
      </c>
      <c r="I52" s="157" t="s">
        <v>107</v>
      </c>
      <c r="J52" s="199">
        <f>Grille!E26</f>
        <v>1.6</v>
      </c>
      <c r="K52" s="199">
        <f>Grille!F26</f>
        <v>3.7</v>
      </c>
      <c r="L52" s="199">
        <f>Grille!G26</f>
        <v>5.7</v>
      </c>
      <c r="M52" s="66">
        <f t="shared" si="28"/>
        <v>1</v>
      </c>
      <c r="N52" s="66">
        <f t="shared" si="29"/>
        <v>0</v>
      </c>
      <c r="O52" s="66">
        <f t="shared" si="30"/>
        <v>0</v>
      </c>
      <c r="P52" s="66">
        <f t="shared" si="31"/>
        <v>1</v>
      </c>
      <c r="Q52" s="221"/>
      <c r="R52" s="69">
        <v>3</v>
      </c>
      <c r="S52" s="69"/>
      <c r="T52" s="87">
        <v>3</v>
      </c>
      <c r="U52" s="88" t="str">
        <f>VLOOKUP(R52,AG50:AQ53,2,FALSE)</f>
        <v>Croatie</v>
      </c>
      <c r="V52" s="87">
        <f>VLOOKUP(R52,AG50:AQ53,5,FALSE)</f>
        <v>2</v>
      </c>
      <c r="W52" s="89">
        <f>VLOOKUP(R52,AG50:AQ53,4,FALSE)</f>
        <v>3</v>
      </c>
      <c r="X52" s="89">
        <f>VLOOKUP(R52,AG50:AQ53,6,FALSE)</f>
        <v>0</v>
      </c>
      <c r="Y52" s="89">
        <f>VLOOKUP(R52,AG50:AQ53,7,FALSE)</f>
        <v>2</v>
      </c>
      <c r="Z52" s="89">
        <f>VLOOKUP(R52,AG50:AQ53,8,FALSE)</f>
        <v>1</v>
      </c>
      <c r="AA52" s="89">
        <f>VLOOKUP(R52,AG50:AQ53,9,FALSE)</f>
        <v>1</v>
      </c>
      <c r="AB52" s="89">
        <f>VLOOKUP(R52,AG50:AQ53,10,FALSE)</f>
        <v>2</v>
      </c>
      <c r="AC52" s="90">
        <f>VLOOKUP(R52,AG50:AQ53,11,FALSE)</f>
        <v>-1</v>
      </c>
      <c r="AD52" s="217"/>
      <c r="AE52" s="217"/>
      <c r="AF52" s="76">
        <v>3</v>
      </c>
      <c r="AG52" s="67">
        <f>RANK(AI52,AI50:AI53)</f>
        <v>4</v>
      </c>
      <c r="AH52" s="67" t="str">
        <f>F50</f>
        <v>Turquie</v>
      </c>
      <c r="AI52" s="67">
        <f>(AK52*10000000000)+((AR52+AX52+BF52)*100000)+(AQ52*1000)+(AO52*10)-AF52</f>
        <v>9999998007</v>
      </c>
      <c r="AJ52" s="67">
        <f>B50+M51+M54</f>
        <v>3</v>
      </c>
      <c r="AK52" s="67">
        <f>(3*AL52)+AM52</f>
        <v>1</v>
      </c>
      <c r="AL52" s="67">
        <f>C50+N52+N54</f>
        <v>0</v>
      </c>
      <c r="AM52" s="67">
        <f>D50+O52+O54</f>
        <v>1</v>
      </c>
      <c r="AN52" s="67">
        <f>E50+P52+P54</f>
        <v>2</v>
      </c>
      <c r="AO52" s="67">
        <f>G50+H52+H54</f>
        <v>1</v>
      </c>
      <c r="AP52" s="67">
        <f>H50+G52+G54</f>
        <v>3</v>
      </c>
      <c r="AQ52" s="67">
        <f>AO52-AP52</f>
        <v>-2</v>
      </c>
      <c r="AR52" s="108">
        <f>IF(AND(AS52&lt;&gt;"",COUNTIF(AT52:AW52,AS52)=1),1000,0)</f>
        <v>0</v>
      </c>
      <c r="AS52" s="68" t="str">
        <f>IF(COUNTIF(AK50:AK53,AK52)=2,IF(AK52=AK50,AF50,IF(AK52=AK51,AF51,IF(AK52=AK53,AF53,""))),"")</f>
        <v/>
      </c>
      <c r="AT52" s="68" t="str">
        <f>IF(H52&gt;G52,1,"")</f>
        <v/>
      </c>
      <c r="AU52" s="68" t="str">
        <f>IF(H54&gt;G54,2,"")</f>
        <v/>
      </c>
      <c r="AV52" s="109"/>
      <c r="AW52" s="110" t="str">
        <f>IF(G50&gt;H50,4,"")</f>
        <v/>
      </c>
      <c r="AX52" s="68">
        <f>IF(COUNTIF(AK50:AK53,AK52)=3,IF(AY52&gt;0,IF(OR(AND(AY52=AY50,BB52&gt;0),AND(AY52=AY51,BC52&gt;0),AND(AY52=AY53,BE52&gt;0)),AY52+5,AY52),0),0)</f>
        <v>0</v>
      </c>
      <c r="AY52" s="129">
        <f>SUM(BB52:BE52)</f>
        <v>0</v>
      </c>
      <c r="AZ52" s="130" t="str">
        <f>IF(COUNTIF(AK50:AK53,AK52)=3,IF(AK52=AK50,AF50,AF51),IF(AND(COUNTIF(AK50:AK53,AK52)=4,COUNTIF(BG50:BG53,BG52)=3),IF(BG52=BG50,AF50,AF51),""))</f>
        <v/>
      </c>
      <c r="BA52" s="130" t="str">
        <f>IF(COUNTIF(AK50:AK53,AK52)=3,IF(AK52=AK53,AF53,AF51),IF(AND(COUNTIF(AK50:AK53,AK52)=4,COUNTIF(BG50:BG53,BG52)=3),IF(BG52=BG53,AF53,AF51),""))</f>
        <v/>
      </c>
      <c r="BB52" s="130" t="str">
        <f>IF(COUNTIF(AZ52:BA52,BB49)=1,1000*(H52-G52)+10*H52,"")</f>
        <v/>
      </c>
      <c r="BC52" s="130" t="str">
        <f>IF(COUNTIF(AZ52:BA52,BC49)=1,1000*(H54-G54)+10*H54,"")</f>
        <v/>
      </c>
      <c r="BD52" s="131"/>
      <c r="BE52" s="132" t="str">
        <f>IF(COUNTIF(AZ52:BA52,BE49)=1,1000*(G50-H50)+10*G50,"")</f>
        <v/>
      </c>
      <c r="BF52" s="249">
        <f>IF(COUNTIF(BG50:BG53,BG52)=3,BG52*10+AY52/100,IF(COUNTIF(BG50:BG53,BG52)=2,IF(AND(BG50=BG52,AT52=1),BG52*10+AY52+5,IF(AND(BG51=BG52,AU52=2),BG52*10+AY52+5,IF(AND(BG52=BG53,AW52=4),BG52*10+AY52+5,BG52*10))),BG52*10))</f>
        <v>0</v>
      </c>
      <c r="BG52" s="130">
        <f>IF(COUNTIF(AK50:AK53,AK52)=4,(AQ52*10000)+(AO52*100),0)</f>
        <v>0</v>
      </c>
      <c r="BH52" s="266" t="str">
        <f>F50</f>
        <v>Turquie</v>
      </c>
      <c r="BI52" s="267"/>
      <c r="BJ52" s="200">
        <v>1.8</v>
      </c>
      <c r="BK52" s="218"/>
    </row>
    <row r="53" spans="1:63" s="128" customFormat="1" ht="15.75" thickBot="1" x14ac:dyDescent="0.25">
      <c r="A53" s="217"/>
      <c r="B53" s="66">
        <f t="shared" si="24"/>
        <v>1</v>
      </c>
      <c r="C53" s="66">
        <f t="shared" si="25"/>
        <v>0</v>
      </c>
      <c r="D53" s="66">
        <f t="shared" si="26"/>
        <v>1</v>
      </c>
      <c r="E53" s="66">
        <f t="shared" si="27"/>
        <v>0</v>
      </c>
      <c r="F53" s="208" t="s">
        <v>11</v>
      </c>
      <c r="G53" s="156">
        <v>1</v>
      </c>
      <c r="H53" s="156">
        <v>1</v>
      </c>
      <c r="I53" s="157" t="s">
        <v>5</v>
      </c>
      <c r="J53" s="199">
        <f>Grille!E36</f>
        <v>3.7</v>
      </c>
      <c r="K53" s="199">
        <f>Grille!F36</f>
        <v>3.3</v>
      </c>
      <c r="L53" s="199">
        <f>Grille!G36</f>
        <v>2</v>
      </c>
      <c r="M53" s="66">
        <f t="shared" si="28"/>
        <v>1</v>
      </c>
      <c r="N53" s="66">
        <f t="shared" si="29"/>
        <v>0</v>
      </c>
      <c r="O53" s="66">
        <f t="shared" si="30"/>
        <v>1</v>
      </c>
      <c r="P53" s="66">
        <f t="shared" si="31"/>
        <v>0</v>
      </c>
      <c r="Q53" s="221"/>
      <c r="R53" s="69">
        <v>4</v>
      </c>
      <c r="S53" s="69"/>
      <c r="T53" s="91">
        <v>4</v>
      </c>
      <c r="U53" s="92" t="str">
        <f>VLOOKUP(R53,AG50:AQ53,2,FALSE)</f>
        <v>Turquie</v>
      </c>
      <c r="V53" s="91">
        <f>VLOOKUP(R53,AG50:AQ53,5,FALSE)</f>
        <v>1</v>
      </c>
      <c r="W53" s="93">
        <f>VLOOKUP(R53,AG50:AQ53,4,FALSE)</f>
        <v>3</v>
      </c>
      <c r="X53" s="93">
        <f>VLOOKUP(R53,AG50:AQ53,6,FALSE)</f>
        <v>0</v>
      </c>
      <c r="Y53" s="93">
        <f>VLOOKUP(R53,AG50:AQ53,7,FALSE)</f>
        <v>1</v>
      </c>
      <c r="Z53" s="93">
        <f>VLOOKUP(R53,AG50:AQ53,8,FALSE)</f>
        <v>2</v>
      </c>
      <c r="AA53" s="93">
        <f>VLOOKUP(R53,AG50:AQ53,9,FALSE)</f>
        <v>1</v>
      </c>
      <c r="AB53" s="93">
        <f>VLOOKUP(R53,AG50:AQ53,10,FALSE)</f>
        <v>3</v>
      </c>
      <c r="AC53" s="94">
        <f>VLOOKUP(R53,AG50:AQ53,11,FALSE)</f>
        <v>-2</v>
      </c>
      <c r="AD53" s="217"/>
      <c r="AE53" s="217"/>
      <c r="AF53" s="77">
        <v>4</v>
      </c>
      <c r="AG53" s="78">
        <f>RANK(AI53,AI50:AI53)</f>
        <v>3</v>
      </c>
      <c r="AH53" s="78" t="str">
        <f>I50</f>
        <v>Croatie</v>
      </c>
      <c r="AI53" s="67">
        <f>(AK53*10000000000)+((AR53+AX53+BF53)*100000)+(AQ53*1000)+(AO53*10)-AF53</f>
        <v>19999999006</v>
      </c>
      <c r="AJ53" s="78">
        <f>M50+B52+B53</f>
        <v>3</v>
      </c>
      <c r="AK53" s="78">
        <f>(3*AL53)+AM53</f>
        <v>2</v>
      </c>
      <c r="AL53" s="78">
        <f>N50+N51+C53</f>
        <v>0</v>
      </c>
      <c r="AM53" s="78">
        <f>O50+O51+D53</f>
        <v>2</v>
      </c>
      <c r="AN53" s="78">
        <f>P50+P51+E53</f>
        <v>1</v>
      </c>
      <c r="AO53" s="78">
        <f>H50+H51+G53</f>
        <v>1</v>
      </c>
      <c r="AP53" s="78">
        <f>G50+G51+H53</f>
        <v>2</v>
      </c>
      <c r="AQ53" s="78">
        <f>AO53-AP53</f>
        <v>-1</v>
      </c>
      <c r="AR53" s="111">
        <f>IF(AND(AS53&lt;&gt;"",COUNTIF(AT53:AW53,AS53)=1),1000,0)</f>
        <v>0</v>
      </c>
      <c r="AS53" s="112" t="str">
        <f>IF(COUNTIF(AK50:AK53,AK53)=2,IF(AK53=AK50,AF50,IF(AK53=AK51,AF51,IF(AK53=AK52,AF52,""))),"")</f>
        <v/>
      </c>
      <c r="AT53" s="112" t="str">
        <f>IF(G53&gt;H53,1,"")</f>
        <v/>
      </c>
      <c r="AU53" s="112" t="str">
        <f>IF(H51&gt;G51,2,"")</f>
        <v/>
      </c>
      <c r="AV53" s="112" t="str">
        <f>IF(H50&gt;G50,3,"")</f>
        <v/>
      </c>
      <c r="AW53" s="113"/>
      <c r="AX53" s="68">
        <f>IF(COUNTIF(AK50:AK53,AK53)=3,IF(AY53&gt;0,IF(OR(AND(AY53=AY50,BB53&gt;0),AND(AY53=AY51,BC53&gt;0),AND(AY53=AY52,BD53&gt;0)),AY53+5,AY53),0),0)</f>
        <v>0</v>
      </c>
      <c r="AY53" s="133">
        <f>SUM(BB53:BE53)</f>
        <v>0</v>
      </c>
      <c r="AZ53" s="134" t="str">
        <f>IF(COUNTIF(AK50:AK53,AK53)=3,IF(AK53=AK50,AF50,AF51),IF(AND(COUNTIF(AK50:AK53,AK53)=4,COUNTIF(BG50:BG53,BG53)=3),IF(BG53=BG50,AF50,AF51),""))</f>
        <v/>
      </c>
      <c r="BA53" s="134" t="str">
        <f>IF(COUNTIF(AK50:AK53,AK53)=3,IF(AK53=AK52,AF52,AF51),IF(AND(COUNTIF(AK50:AK53,AK53)=4,COUNTIF(BG50:BG53,BG53)=3),IF(BG53=BG52,AF52,AF51),""))</f>
        <v/>
      </c>
      <c r="BB53" s="134" t="str">
        <f>IF(COUNTIF(AZ53:BA53,BB49)=1,1000*(G53-H53)+10*G53,"")</f>
        <v/>
      </c>
      <c r="BC53" s="134" t="str">
        <f>IF(COUNTIF(AZ53:BA53,BC49)=1,1000*(H51-G51)+10*H51,"")</f>
        <v/>
      </c>
      <c r="BD53" s="134" t="str">
        <f>IF(COUNTIF(AZ53:BA53,BD49)=1,1000*(H50-G50)+10*H50,"")</f>
        <v/>
      </c>
      <c r="BE53" s="135"/>
      <c r="BF53" s="249">
        <f>IF(COUNTIF(BG50:BG53,BG53)=3,BG53*10+AY53/100,IF(COUNTIF(BG50:BG53,BG53)=2,IF(AND(BG50=BG53,AT53=1),BG53*10+AY53+5,IF(AND(BG51=BG53,AU53=2),BG53*10+AY53+5,IF(AND(BG52=BG53,AV53=3),BG53*10+AY53+5,BG53*10))),BG53*10))</f>
        <v>0</v>
      </c>
      <c r="BG53" s="130">
        <f>IF(COUNTIF(AK50:AK53,AK53)=4,(AQ53*10000)+(AO53*100),0)</f>
        <v>0</v>
      </c>
      <c r="BH53" s="266" t="str">
        <f>I50</f>
        <v>Croatie</v>
      </c>
      <c r="BI53" s="267"/>
      <c r="BJ53" s="200">
        <v>1.3</v>
      </c>
      <c r="BK53" s="218"/>
    </row>
    <row r="54" spans="1:63" s="128" customFormat="1" ht="15.75" thickBot="1" x14ac:dyDescent="0.25">
      <c r="A54" s="217"/>
      <c r="B54" s="66">
        <f t="shared" si="24"/>
        <v>1</v>
      </c>
      <c r="C54" s="66">
        <f t="shared" si="25"/>
        <v>1</v>
      </c>
      <c r="D54" s="66">
        <f t="shared" si="26"/>
        <v>0</v>
      </c>
      <c r="E54" s="66">
        <f t="shared" si="27"/>
        <v>0</v>
      </c>
      <c r="F54" s="209" t="s">
        <v>106</v>
      </c>
      <c r="G54" s="156">
        <v>2</v>
      </c>
      <c r="H54" s="156">
        <v>1</v>
      </c>
      <c r="I54" s="158" t="s">
        <v>107</v>
      </c>
      <c r="J54" s="199">
        <f>Grille!E37</f>
        <v>2.6</v>
      </c>
      <c r="K54" s="199">
        <f>Grille!F37</f>
        <v>3.2</v>
      </c>
      <c r="L54" s="199">
        <f>Grille!G37</f>
        <v>2.7</v>
      </c>
      <c r="M54" s="66">
        <f t="shared" si="28"/>
        <v>1</v>
      </c>
      <c r="N54" s="66">
        <f t="shared" si="29"/>
        <v>0</v>
      </c>
      <c r="O54" s="66">
        <f t="shared" si="30"/>
        <v>0</v>
      </c>
      <c r="P54" s="66">
        <f t="shared" si="31"/>
        <v>1</v>
      </c>
      <c r="Q54" s="221"/>
      <c r="R54" s="66"/>
      <c r="S54" s="66"/>
      <c r="T54" s="221"/>
      <c r="U54" s="222"/>
      <c r="V54" s="221"/>
      <c r="W54" s="221"/>
      <c r="X54" s="221"/>
      <c r="Y54" s="221"/>
      <c r="Z54" s="221"/>
      <c r="AA54" s="221"/>
      <c r="AB54" s="221"/>
      <c r="AC54" s="221"/>
      <c r="AD54" s="217"/>
      <c r="AE54" s="217"/>
      <c r="AF54" s="217"/>
      <c r="AG54" s="217"/>
      <c r="AH54" s="217"/>
      <c r="AI54" s="217"/>
      <c r="AJ54" s="217"/>
      <c r="AK54" s="217"/>
      <c r="AL54" s="217"/>
      <c r="AM54" s="217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</row>
    <row r="55" spans="1:63" x14ac:dyDescent="0.2">
      <c r="A55" s="217"/>
      <c r="B55" s="65"/>
      <c r="C55" s="65"/>
      <c r="D55" s="65"/>
      <c r="E55" s="65"/>
      <c r="F55" s="220"/>
      <c r="G55" s="221"/>
      <c r="H55" s="221"/>
      <c r="I55" s="220"/>
      <c r="J55" s="221"/>
      <c r="K55" s="221"/>
      <c r="L55" s="221"/>
      <c r="M55" s="159"/>
      <c r="N55" s="159"/>
      <c r="O55" s="159"/>
      <c r="P55" s="159"/>
      <c r="Q55" s="217"/>
      <c r="R55" s="193"/>
      <c r="S55" s="193"/>
      <c r="T55" s="221"/>
      <c r="U55" s="222"/>
      <c r="V55" s="221"/>
      <c r="W55" s="221"/>
      <c r="X55" s="221"/>
      <c r="Y55" s="221"/>
      <c r="Z55" s="221"/>
      <c r="AA55" s="221"/>
      <c r="AB55" s="221"/>
      <c r="AC55" s="221"/>
      <c r="AD55" s="217"/>
      <c r="AE55" s="217"/>
      <c r="AF55" s="217"/>
      <c r="AG55" s="217"/>
      <c r="AH55" s="217"/>
      <c r="AI55" s="217"/>
      <c r="AJ55" s="217"/>
      <c r="AK55" s="217"/>
      <c r="AL55" s="217"/>
      <c r="AM55" s="217"/>
      <c r="AN55" s="217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</row>
    <row r="56" spans="1:63" x14ac:dyDescent="0.2">
      <c r="A56" s="217"/>
      <c r="B56" s="65"/>
      <c r="C56" s="65"/>
      <c r="D56" s="65"/>
      <c r="E56" s="65"/>
      <c r="F56" s="220"/>
      <c r="G56" s="221"/>
      <c r="H56" s="221"/>
      <c r="I56" s="220"/>
      <c r="J56" s="221"/>
      <c r="K56" s="221"/>
      <c r="L56" s="221"/>
      <c r="M56" s="159"/>
      <c r="N56" s="159"/>
      <c r="O56" s="159"/>
      <c r="P56" s="159"/>
      <c r="Q56" s="217"/>
      <c r="R56" s="193"/>
      <c r="S56" s="193"/>
      <c r="T56" s="221"/>
      <c r="U56" s="222"/>
      <c r="V56" s="221"/>
      <c r="W56" s="221"/>
      <c r="X56" s="221"/>
      <c r="Y56" s="221"/>
      <c r="Z56" s="221"/>
      <c r="AA56" s="221"/>
      <c r="AB56" s="221"/>
      <c r="AC56" s="221"/>
      <c r="AD56" s="217"/>
      <c r="AE56" s="217"/>
      <c r="AF56" s="217"/>
      <c r="AG56" s="217"/>
      <c r="AH56" s="217"/>
      <c r="AI56" s="217"/>
      <c r="AJ56" s="217"/>
      <c r="AK56" s="217"/>
      <c r="AL56" s="217"/>
      <c r="AM56" s="217"/>
      <c r="AN56" s="217"/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</row>
    <row r="57" spans="1:63" ht="15.75" thickBot="1" x14ac:dyDescent="0.25">
      <c r="A57" s="217"/>
      <c r="B57" s="65"/>
      <c r="C57" s="65"/>
      <c r="D57" s="65"/>
      <c r="E57" s="65"/>
      <c r="F57" s="220"/>
      <c r="G57" s="221"/>
      <c r="H57" s="221"/>
      <c r="I57" s="220"/>
      <c r="J57" s="221"/>
      <c r="K57" s="221"/>
      <c r="L57" s="221"/>
      <c r="M57" s="159"/>
      <c r="N57" s="159"/>
      <c r="O57" s="159"/>
      <c r="P57" s="159"/>
      <c r="Q57" s="217"/>
      <c r="R57" s="193"/>
      <c r="S57" s="193"/>
      <c r="T57" s="221"/>
      <c r="U57" s="222"/>
      <c r="V57" s="221"/>
      <c r="W57" s="221"/>
      <c r="X57" s="221"/>
      <c r="Y57" s="221"/>
      <c r="Z57" s="221"/>
      <c r="AA57" s="221"/>
      <c r="AB57" s="221"/>
      <c r="AC57" s="221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217"/>
      <c r="AV57" s="217"/>
      <c r="AW57" s="217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</row>
    <row r="58" spans="1:63" ht="15.75" thickBot="1" x14ac:dyDescent="0.25">
      <c r="A58" s="217"/>
      <c r="B58" s="65"/>
      <c r="C58" s="65"/>
      <c r="D58" s="65"/>
      <c r="E58" s="65"/>
      <c r="F58" s="268" t="s">
        <v>54</v>
      </c>
      <c r="G58" s="269"/>
      <c r="H58" s="269"/>
      <c r="I58" s="270"/>
      <c r="J58" s="268" t="s">
        <v>71</v>
      </c>
      <c r="K58" s="269"/>
      <c r="L58" s="270"/>
      <c r="M58" s="67"/>
      <c r="N58" s="67"/>
      <c r="O58" s="67"/>
      <c r="P58" s="65"/>
      <c r="Q58" s="217"/>
      <c r="R58" s="66"/>
      <c r="S58" s="66"/>
      <c r="T58" s="221"/>
      <c r="U58" s="222"/>
      <c r="V58" s="221"/>
      <c r="W58" s="221"/>
      <c r="X58" s="221"/>
      <c r="Y58" s="221"/>
      <c r="Z58" s="221"/>
      <c r="AA58" s="221"/>
      <c r="AB58" s="221"/>
      <c r="AC58" s="221"/>
      <c r="AD58" s="217"/>
      <c r="AE58" s="217"/>
      <c r="AF58" s="217"/>
      <c r="AG58" s="217"/>
      <c r="AH58" s="217"/>
      <c r="AI58" s="217"/>
      <c r="AJ58" s="217"/>
      <c r="AK58" s="217"/>
      <c r="AL58" s="217"/>
      <c r="AM58" s="217"/>
      <c r="AN58" s="217"/>
      <c r="AO58" s="217"/>
      <c r="AP58" s="217"/>
      <c r="AQ58" s="217"/>
      <c r="AR58" s="217"/>
      <c r="AS58" s="217"/>
      <c r="AT58" s="217"/>
      <c r="AU58" s="217"/>
      <c r="AV58" s="217"/>
      <c r="AW58" s="217"/>
      <c r="AX58" s="217"/>
      <c r="AY58" s="217"/>
      <c r="AZ58" s="217"/>
      <c r="BA58" s="217"/>
      <c r="BB58" s="217"/>
      <c r="BC58" s="217"/>
      <c r="BD58" s="217"/>
      <c r="BE58" s="217"/>
      <c r="BF58" s="217"/>
      <c r="BG58" s="217"/>
      <c r="BH58" s="217"/>
      <c r="BI58" s="217"/>
      <c r="BJ58" s="217"/>
      <c r="BK58" s="217"/>
    </row>
    <row r="59" spans="1:63" ht="4.5" customHeight="1" thickBot="1" x14ac:dyDescent="0.25">
      <c r="A59" s="217"/>
      <c r="B59" s="65"/>
      <c r="C59" s="65"/>
      <c r="D59" s="65"/>
      <c r="E59" s="65"/>
      <c r="F59" s="194"/>
      <c r="G59" s="195"/>
      <c r="H59" s="195"/>
      <c r="I59" s="196"/>
      <c r="J59" s="197"/>
      <c r="K59" s="195"/>
      <c r="L59" s="198"/>
      <c r="M59" s="68"/>
      <c r="N59" s="68"/>
      <c r="O59" s="68"/>
      <c r="P59" s="65"/>
      <c r="Q59" s="217"/>
      <c r="R59" s="221"/>
      <c r="S59" s="221"/>
      <c r="T59" s="221"/>
      <c r="U59" s="222"/>
      <c r="V59" s="221"/>
      <c r="W59" s="221"/>
      <c r="X59" s="221"/>
      <c r="Y59" s="221"/>
      <c r="Z59" s="221"/>
      <c r="AA59" s="221"/>
      <c r="AB59" s="221"/>
      <c r="AC59" s="221"/>
      <c r="AD59" s="217"/>
      <c r="AE59" s="217"/>
      <c r="AF59" s="217"/>
      <c r="AG59" s="217"/>
      <c r="AH59" s="217"/>
      <c r="AI59" s="217"/>
      <c r="AJ59" s="217"/>
      <c r="AK59" s="217"/>
      <c r="AL59" s="217"/>
      <c r="AM59" s="217"/>
      <c r="AN59" s="217"/>
      <c r="AO59" s="217"/>
      <c r="AP59" s="217"/>
      <c r="AQ59" s="217"/>
      <c r="AR59" s="217"/>
      <c r="AS59" s="217"/>
      <c r="AT59" s="217"/>
      <c r="AU59" s="217"/>
      <c r="AV59" s="217"/>
      <c r="AW59" s="217"/>
      <c r="AX59" s="217"/>
      <c r="AY59" s="217"/>
      <c r="AZ59" s="217"/>
      <c r="BA59" s="217"/>
      <c r="BB59" s="217"/>
      <c r="BC59" s="217"/>
      <c r="BD59" s="217"/>
      <c r="BE59" s="217"/>
      <c r="BF59" s="217"/>
      <c r="BG59" s="217"/>
      <c r="BH59" s="217"/>
      <c r="BI59" s="217"/>
      <c r="BJ59" s="217"/>
      <c r="BK59" s="217"/>
    </row>
    <row r="60" spans="1:63" s="128" customFormat="1" ht="15.75" thickBot="1" x14ac:dyDescent="0.25">
      <c r="A60" s="217"/>
      <c r="B60" s="66">
        <f t="shared" ref="B60:B65" si="32">IF(AND(G60&lt;&gt;"",H60&lt;&gt;""),1,0)</f>
        <v>1</v>
      </c>
      <c r="C60" s="66">
        <f t="shared" ref="C60:C65" si="33">IF(AND(G60&gt;H60,G60&lt;&gt;"",H60&lt;&gt;""),1,0)</f>
        <v>0</v>
      </c>
      <c r="D60" s="66">
        <f t="shared" ref="D60:D65" si="34">IF(AND(G60=H60,G60&lt;&gt;"",H60&lt;&gt;""),1,0)</f>
        <v>1</v>
      </c>
      <c r="E60" s="66">
        <f t="shared" ref="E60:E65" si="35">IF(AND(G60&lt;H60,G60&lt;&gt;"",H60&lt;&gt;""),1,0)</f>
        <v>0</v>
      </c>
      <c r="F60" s="207" t="s">
        <v>57</v>
      </c>
      <c r="G60" s="156">
        <v>1</v>
      </c>
      <c r="H60" s="156">
        <v>1</v>
      </c>
      <c r="I60" s="157" t="s">
        <v>3</v>
      </c>
      <c r="J60" s="199">
        <f>Grille!E15</f>
        <v>2.5</v>
      </c>
      <c r="K60" s="199">
        <f>Grille!F15</f>
        <v>3.1</v>
      </c>
      <c r="L60" s="199">
        <f>Grille!G15</f>
        <v>3</v>
      </c>
      <c r="M60" s="66">
        <f t="shared" ref="M60:M65" si="36">IF(AND(G60&lt;&gt;"",H60&lt;&gt;""),1,0)</f>
        <v>1</v>
      </c>
      <c r="N60" s="66">
        <f t="shared" ref="N60:N65" si="37">IF(AND(G60&lt;H60,G60&lt;&gt;"",H60&lt;&gt;""),1,0)</f>
        <v>0</v>
      </c>
      <c r="O60" s="66">
        <f t="shared" ref="O60:O65" si="38">IF(AND(G60=H60,G60&lt;&gt;"",H60&lt;&gt;""),1,0)</f>
        <v>1</v>
      </c>
      <c r="P60" s="66">
        <f t="shared" ref="P60:P65" si="39">IF(AND(G60&gt;H60,G60&lt;&gt;"",H60&lt;&gt;""),1,0)</f>
        <v>0</v>
      </c>
      <c r="Q60" s="221"/>
      <c r="R60" s="226"/>
      <c r="S60" s="226"/>
      <c r="T60" s="226"/>
      <c r="U60" s="227"/>
      <c r="V60" s="162" t="s">
        <v>36</v>
      </c>
      <c r="W60" s="163" t="s">
        <v>37</v>
      </c>
      <c r="X60" s="163" t="s">
        <v>14</v>
      </c>
      <c r="Y60" s="163" t="s">
        <v>12</v>
      </c>
      <c r="Z60" s="163" t="s">
        <v>38</v>
      </c>
      <c r="AA60" s="163" t="s">
        <v>39</v>
      </c>
      <c r="AB60" s="163" t="s">
        <v>40</v>
      </c>
      <c r="AC60" s="216" t="s">
        <v>41</v>
      </c>
      <c r="AD60" s="217"/>
      <c r="AE60" s="217"/>
      <c r="AF60" s="70"/>
      <c r="AG60" s="71" t="s">
        <v>42</v>
      </c>
      <c r="AH60" s="71"/>
      <c r="AI60" s="71" t="s">
        <v>43</v>
      </c>
      <c r="AJ60" s="71" t="s">
        <v>37</v>
      </c>
      <c r="AK60" s="71" t="s">
        <v>36</v>
      </c>
      <c r="AL60" s="71" t="s">
        <v>14</v>
      </c>
      <c r="AM60" s="71" t="s">
        <v>12</v>
      </c>
      <c r="AN60" s="71" t="s">
        <v>38</v>
      </c>
      <c r="AO60" s="71" t="s">
        <v>39</v>
      </c>
      <c r="AP60" s="71" t="s">
        <v>40</v>
      </c>
      <c r="AQ60" s="71" t="s">
        <v>41</v>
      </c>
      <c r="AR60" s="103" t="s">
        <v>50</v>
      </c>
      <c r="AS60" s="102" t="s">
        <v>51</v>
      </c>
      <c r="AT60" s="102">
        <v>1</v>
      </c>
      <c r="AU60" s="102">
        <v>2</v>
      </c>
      <c r="AV60" s="102">
        <v>3</v>
      </c>
      <c r="AW60" s="104">
        <v>4</v>
      </c>
      <c r="AX60" s="102" t="s">
        <v>50</v>
      </c>
      <c r="AY60" s="105" t="s">
        <v>113</v>
      </c>
      <c r="AZ60" s="106" t="s">
        <v>52</v>
      </c>
      <c r="BA60" s="106" t="s">
        <v>53</v>
      </c>
      <c r="BB60" s="106">
        <v>1</v>
      </c>
      <c r="BC60" s="106">
        <v>2</v>
      </c>
      <c r="BD60" s="106">
        <v>3</v>
      </c>
      <c r="BE60" s="107">
        <v>4</v>
      </c>
      <c r="BF60" s="248" t="s">
        <v>50</v>
      </c>
      <c r="BG60" s="247" t="s">
        <v>144</v>
      </c>
      <c r="BH60" s="268" t="s">
        <v>72</v>
      </c>
      <c r="BI60" s="269"/>
      <c r="BJ60" s="270"/>
      <c r="BK60" s="218"/>
    </row>
    <row r="61" spans="1:63" s="128" customFormat="1" ht="15.75" thickBot="1" x14ac:dyDescent="0.25">
      <c r="A61" s="217"/>
      <c r="B61" s="66">
        <f t="shared" si="32"/>
        <v>1</v>
      </c>
      <c r="C61" s="66">
        <f t="shared" si="33"/>
        <v>0</v>
      </c>
      <c r="D61" s="66">
        <f t="shared" si="34"/>
        <v>0</v>
      </c>
      <c r="E61" s="66">
        <f t="shared" si="35"/>
        <v>1</v>
      </c>
      <c r="F61" s="208" t="s">
        <v>108</v>
      </c>
      <c r="G61" s="156">
        <v>0</v>
      </c>
      <c r="H61" s="156">
        <v>2</v>
      </c>
      <c r="I61" s="157" t="s">
        <v>109</v>
      </c>
      <c r="J61" s="199">
        <f>Grille!E14</f>
        <v>3.1</v>
      </c>
      <c r="K61" s="199">
        <f>Grille!F14</f>
        <v>3.1</v>
      </c>
      <c r="L61" s="199">
        <f>Grille!G14</f>
        <v>2.4</v>
      </c>
      <c r="M61" s="66">
        <f t="shared" si="36"/>
        <v>1</v>
      </c>
      <c r="N61" s="66">
        <f t="shared" si="37"/>
        <v>1</v>
      </c>
      <c r="O61" s="66">
        <f t="shared" si="38"/>
        <v>0</v>
      </c>
      <c r="P61" s="66">
        <f t="shared" si="39"/>
        <v>0</v>
      </c>
      <c r="Q61" s="221"/>
      <c r="R61" s="69">
        <v>1</v>
      </c>
      <c r="S61" s="69"/>
      <c r="T61" s="72">
        <v>1</v>
      </c>
      <c r="U61" s="73" t="str">
        <f>VLOOKUP(R61,AG61:AQ64,2,FALSE)</f>
        <v>Belgique</v>
      </c>
      <c r="V61" s="72">
        <f>VLOOKUP(R61,AG61:AQ64,5,FALSE)</f>
        <v>7</v>
      </c>
      <c r="W61" s="74">
        <f>VLOOKUP(R61,AG61:AQ64,4,FALSE)</f>
        <v>3</v>
      </c>
      <c r="X61" s="74">
        <f>VLOOKUP(R61,AG61:AQ64,6,FALSE)</f>
        <v>2</v>
      </c>
      <c r="Y61" s="74">
        <f>VLOOKUP(R61,AG61:AQ64,7,FALSE)</f>
        <v>1</v>
      </c>
      <c r="Z61" s="74">
        <f>VLOOKUP(R61,AG61:AQ64,8,FALSE)</f>
        <v>0</v>
      </c>
      <c r="AA61" s="74">
        <f>VLOOKUP(R61,AG61:AQ64,9,FALSE)</f>
        <v>6</v>
      </c>
      <c r="AB61" s="74">
        <f>VLOOKUP(R61,AG61:AQ64,10,FALSE)</f>
        <v>3</v>
      </c>
      <c r="AC61" s="75">
        <f>VLOOKUP(R61,AG61:AQ64,11,FALSE)</f>
        <v>3</v>
      </c>
      <c r="AD61" s="217"/>
      <c r="AE61" s="217"/>
      <c r="AF61" s="76">
        <v>1</v>
      </c>
      <c r="AG61" s="67">
        <f>RANK(AI61,AI61:AI64)</f>
        <v>1</v>
      </c>
      <c r="AH61" s="67" t="str">
        <f>F60</f>
        <v>Belgique</v>
      </c>
      <c r="AI61" s="67">
        <f>(AK61*10000000000)+((AR61+AX61+BF61)*100000)+(AQ61*1000)+(AO61*10)-AF61</f>
        <v>70000003059</v>
      </c>
      <c r="AJ61" s="67">
        <f>B60+B62+M64</f>
        <v>3</v>
      </c>
      <c r="AK61" s="67">
        <f>(3*AL61)+AM61</f>
        <v>7</v>
      </c>
      <c r="AL61" s="67">
        <f>C60+C63+N64</f>
        <v>2</v>
      </c>
      <c r="AM61" s="67">
        <f>D60+D63+O64</f>
        <v>1</v>
      </c>
      <c r="AN61" s="67">
        <f>E60+E63+P64</f>
        <v>0</v>
      </c>
      <c r="AO61" s="67">
        <f>G60+G63+H64</f>
        <v>6</v>
      </c>
      <c r="AP61" s="67">
        <f>H60+H63+G64</f>
        <v>3</v>
      </c>
      <c r="AQ61" s="67">
        <f>AO61-AP61</f>
        <v>3</v>
      </c>
      <c r="AR61" s="108">
        <f>IF(AND(AS61&lt;&gt;"",COUNTIF(AT61:AW61,AS61)=1),1000,0)</f>
        <v>0</v>
      </c>
      <c r="AS61" s="68">
        <f>IF(COUNTIF(AK61:AK64,AK61)=2,IF(AK61=AK62,AF62,IF(AK61=AK63,AF63,IF(AK61=AK64,AF64,""))),"")</f>
        <v>2</v>
      </c>
      <c r="AT61" s="109"/>
      <c r="AU61" s="68" t="str">
        <f>IF(G60&gt;H60,2,"")</f>
        <v/>
      </c>
      <c r="AV61" s="68">
        <f>IF(G63&gt;H63,3,"")</f>
        <v>3</v>
      </c>
      <c r="AW61" s="110">
        <f>IF(H64&gt;G64,4,"")</f>
        <v>4</v>
      </c>
      <c r="AX61" s="68">
        <f>IF(COUNTIF(AK61:AK64,AK61)=3,IF(AY61&gt;0,IF(OR(AND(AY61=AY62,BC61&gt;0),AND(AY61=AY63,BD61&gt;0),AND(AY61=AY64,BE61&gt;0)),AY61+5,AY61),0),0)</f>
        <v>0</v>
      </c>
      <c r="AY61" s="129">
        <f>SUM(BB61:BE61)</f>
        <v>0</v>
      </c>
      <c r="AZ61" s="130" t="str">
        <f>IF(COUNTIF(AK61:AK64,AK61)=3,IF(AK61=AK62,AF62,AF63),IF(AND(COUNTIF(AK61:AK64,AK61)=4,COUNTIF(BG61:BG64,BG61)=3),IF(BG61=BG62,AF62,AF63),""))</f>
        <v/>
      </c>
      <c r="BA61" s="130" t="str">
        <f>IF(COUNTIF(AK61:AK64,AK61)=3,IF(AK61=AK64,AF64,AF63),IF(AND(COUNTIF(AK61:AK64,AK61)=4,COUNTIF(BG61:BG64,BG61)=3),IF(BG61=BG64,AF64,AF63),""))</f>
        <v/>
      </c>
      <c r="BB61" s="131"/>
      <c r="BC61" s="130" t="str">
        <f>IF(COUNTIF(AZ61:BA61,BC60)=1,1000*(G60-H60)+10*G60,"")</f>
        <v/>
      </c>
      <c r="BD61" s="130" t="str">
        <f>IF(COUNTIF(AZ61:BA61,BD60)=1,1000*(G63-H63)+10*G63,"")</f>
        <v/>
      </c>
      <c r="BE61" s="132" t="str">
        <f>IF(COUNTIF(AZ61:BA61,BE60)=1,1000*(H64-G64)+10*H64,"")</f>
        <v/>
      </c>
      <c r="BF61" s="249">
        <f>IF(COUNTIF(BG61:BG64,BG61)=3,BG61*10+AY61/100,IF(COUNTIF(BG61:BG64,BG61)=2,IF(AND(BG61=BG62,AU61=2),BG61*10+AY61+5,IF(AND(BG61=BG63,AV61=3),BG61*10+AY61+5,IF(AND(BG61=BG64,AW61=4),BG61*10+AY61+5,BG61*10))),BG61*10))</f>
        <v>0</v>
      </c>
      <c r="BG61" s="130">
        <f>IF(COUNTIF(AK61:AK64,AK61)=4,(AQ61*10000)+(AO61*100),0)</f>
        <v>0</v>
      </c>
      <c r="BH61" s="266" t="str">
        <f>F60</f>
        <v>Belgique</v>
      </c>
      <c r="BI61" s="267"/>
      <c r="BJ61" s="200">
        <v>1.1000000000000001</v>
      </c>
      <c r="BK61" s="218"/>
    </row>
    <row r="62" spans="1:63" s="128" customFormat="1" ht="15.75" thickBot="1" x14ac:dyDescent="0.25">
      <c r="A62" s="217"/>
      <c r="B62" s="66">
        <f t="shared" si="32"/>
        <v>1</v>
      </c>
      <c r="C62" s="66">
        <f t="shared" si="33"/>
        <v>1</v>
      </c>
      <c r="D62" s="66">
        <f t="shared" si="34"/>
        <v>0</v>
      </c>
      <c r="E62" s="66">
        <f t="shared" si="35"/>
        <v>0</v>
      </c>
      <c r="F62" s="208" t="s">
        <v>3</v>
      </c>
      <c r="G62" s="156">
        <v>2</v>
      </c>
      <c r="H62" s="156">
        <v>1</v>
      </c>
      <c r="I62" s="157" t="s">
        <v>109</v>
      </c>
      <c r="J62" s="199">
        <f>Grille!E24</f>
        <v>1.9</v>
      </c>
      <c r="K62" s="199">
        <f>Grille!F24</f>
        <v>3.3</v>
      </c>
      <c r="L62" s="199">
        <f>Grille!G24</f>
        <v>4</v>
      </c>
      <c r="M62" s="66">
        <f t="shared" si="36"/>
        <v>1</v>
      </c>
      <c r="N62" s="66">
        <f t="shared" si="37"/>
        <v>0</v>
      </c>
      <c r="O62" s="66">
        <f t="shared" si="38"/>
        <v>0</v>
      </c>
      <c r="P62" s="66">
        <f t="shared" si="39"/>
        <v>1</v>
      </c>
      <c r="Q62" s="221"/>
      <c r="R62" s="69">
        <v>2</v>
      </c>
      <c r="S62" s="69"/>
      <c r="T62" s="83">
        <v>2</v>
      </c>
      <c r="U62" s="84" t="str">
        <f>VLOOKUP(R62,AG61:AQ64,2,FALSE)</f>
        <v>Italie</v>
      </c>
      <c r="V62" s="83">
        <f>VLOOKUP(R62,AG61:AQ64,5,FALSE)</f>
        <v>7</v>
      </c>
      <c r="W62" s="85">
        <f>VLOOKUP(R62,AG61:AQ64,4,FALSE)</f>
        <v>3</v>
      </c>
      <c r="X62" s="85">
        <f>VLOOKUP(R62,AG61:AQ64,6,FALSE)</f>
        <v>2</v>
      </c>
      <c r="Y62" s="85">
        <f>VLOOKUP(R62,AG61:AQ64,7,FALSE)</f>
        <v>1</v>
      </c>
      <c r="Z62" s="85">
        <f>VLOOKUP(R62,AG61:AQ64,8,FALSE)</f>
        <v>0</v>
      </c>
      <c r="AA62" s="85">
        <f>VLOOKUP(R62,AG61:AQ64,9,FALSE)</f>
        <v>5</v>
      </c>
      <c r="AB62" s="85">
        <f>VLOOKUP(R62,AG61:AQ64,10,FALSE)</f>
        <v>2</v>
      </c>
      <c r="AC62" s="86">
        <f>VLOOKUP(R62,AG61:AQ64,11,FALSE)</f>
        <v>3</v>
      </c>
      <c r="AD62" s="217"/>
      <c r="AE62" s="217"/>
      <c r="AF62" s="76">
        <v>2</v>
      </c>
      <c r="AG62" s="67">
        <f>RANK(AI62,AI61:AI64)</f>
        <v>2</v>
      </c>
      <c r="AH62" s="67" t="str">
        <f>I60</f>
        <v>Italie</v>
      </c>
      <c r="AI62" s="67">
        <f>(AK62*10000000000)+((AR62+AX62+BF62)*100000)+(AQ62*1000)+(AO62*10)-AF62</f>
        <v>70000003048</v>
      </c>
      <c r="AJ62" s="67">
        <f>M60+M63+B65</f>
        <v>3</v>
      </c>
      <c r="AK62" s="67">
        <f>(3*AL62)+AM62</f>
        <v>7</v>
      </c>
      <c r="AL62" s="67">
        <f>N60+C62+C65</f>
        <v>2</v>
      </c>
      <c r="AM62" s="67">
        <f>O60+D62+D65</f>
        <v>1</v>
      </c>
      <c r="AN62" s="67">
        <f>P60+E62+E65</f>
        <v>0</v>
      </c>
      <c r="AO62" s="67">
        <f>H60+G62+G65</f>
        <v>5</v>
      </c>
      <c r="AP62" s="67">
        <f>G60+H62+H65</f>
        <v>2</v>
      </c>
      <c r="AQ62" s="67">
        <f>AO62-AP62</f>
        <v>3</v>
      </c>
      <c r="AR62" s="108">
        <f>IF(AND(AS62&lt;&gt;"",COUNTIF(AT62:AW62,AS62)=1),1000,0)</f>
        <v>0</v>
      </c>
      <c r="AS62" s="68">
        <f>IF(COUNTIF(AK61:AK64,AK62)=2,IF(AK62=AK61,AF61,IF(AK62=AK63,AF63,IF(AK62=AK64,AF64,""))),"")</f>
        <v>1</v>
      </c>
      <c r="AT62" s="68" t="str">
        <f>IF(H60&gt;G60,1,"")</f>
        <v/>
      </c>
      <c r="AU62" s="109"/>
      <c r="AV62" s="68">
        <f>IF(G65&gt;H65,3,"")</f>
        <v>3</v>
      </c>
      <c r="AW62" s="110">
        <f>IF(G62&gt;H62,4,"")</f>
        <v>4</v>
      </c>
      <c r="AX62" s="68">
        <f>IF(COUNTIF(AK61:AK64,AK62)=3,IF(AY62&gt;0,IF(OR(AND(AY62=AY61,BB62&gt;0),AND(AY62=AY63,BD62&gt;0),AND(AY62=AY64,BE62&gt;0)),AY62+5,AY62),0),0)</f>
        <v>0</v>
      </c>
      <c r="AY62" s="129">
        <f>SUM(BB62:BE62)</f>
        <v>0</v>
      </c>
      <c r="AZ62" s="130" t="str">
        <f>IF(COUNTIF(AK61:AK64,AK62)=3,IF(AK62=AK61,AF61,AF63),IF(AND(COUNTIF(AK61:AK64,AK62)=4,COUNTIF(BG61:BG64,BG62)=3),IF(BG62=BG61,AF61,AF63),""))</f>
        <v/>
      </c>
      <c r="BA62" s="130" t="str">
        <f>IF(COUNTIF(AK61:AK64,AK62)=3,IF(AK62=AK64,AF64,AF63),IF(AND(COUNTIF(AK61:AK64,AK62)=4,COUNTIF(BG61:BG64,BG62)=3),IF(BG62=BG64,AF64,AF63),""))</f>
        <v/>
      </c>
      <c r="BB62" s="130" t="str">
        <f>IF(COUNTIF(AZ62:BA62,BB60)=1,1000*(H60-G60)+10*H60,"")</f>
        <v/>
      </c>
      <c r="BC62" s="131"/>
      <c r="BD62" s="130" t="str">
        <f>IF(COUNTIF(AZ62:BA62,BD60)=1,1000*(G65-H65)+10*G65,"")</f>
        <v/>
      </c>
      <c r="BE62" s="132" t="str">
        <f>IF(COUNTIF(AZ62:BA62,BE60)=1,1000*(G62-H62)+10*G62,"")</f>
        <v/>
      </c>
      <c r="BF62" s="249">
        <f>IF(COUNTIF(BG61:BG64,BG62)=3,BG62*10+AY62/100,IF(COUNTIF(BG61:BG64,BG62)=2,IF(AND(BG61=BG62,AT62=1),BG62*10+AY62+5,IF(AND(BG62=BG63,AV62=3),BG62*10+AY62+5,IF(AND(BG62=BG64,AW62=4),BG62*10+AY62+5,BG62*10))),BG62*10))</f>
        <v>0</v>
      </c>
      <c r="BG62" s="130">
        <f>IF(COUNTIF(AK61:AK64,AK62)=4,(AQ62*10000)+(AO62*100),0)</f>
        <v>0</v>
      </c>
      <c r="BH62" s="266" t="str">
        <f>I60</f>
        <v>Italie</v>
      </c>
      <c r="BI62" s="267"/>
      <c r="BJ62" s="200">
        <v>1.1000000000000001</v>
      </c>
      <c r="BK62" s="218"/>
    </row>
    <row r="63" spans="1:63" s="128" customFormat="1" ht="15.75" thickBot="1" x14ac:dyDescent="0.25">
      <c r="A63" s="217"/>
      <c r="B63" s="66">
        <f t="shared" si="32"/>
        <v>1</v>
      </c>
      <c r="C63" s="66">
        <f t="shared" si="33"/>
        <v>1</v>
      </c>
      <c r="D63" s="66">
        <f t="shared" si="34"/>
        <v>0</v>
      </c>
      <c r="E63" s="66">
        <f t="shared" si="35"/>
        <v>0</v>
      </c>
      <c r="F63" s="208" t="s">
        <v>57</v>
      </c>
      <c r="G63" s="156">
        <v>3</v>
      </c>
      <c r="H63" s="156">
        <v>1</v>
      </c>
      <c r="I63" s="157" t="s">
        <v>108</v>
      </c>
      <c r="J63" s="199">
        <f>Grille!E27</f>
        <v>1.6</v>
      </c>
      <c r="K63" s="199">
        <f>Grille!F27</f>
        <v>4</v>
      </c>
      <c r="L63" s="199">
        <f>Grille!G27</f>
        <v>5.2</v>
      </c>
      <c r="M63" s="66">
        <f t="shared" si="36"/>
        <v>1</v>
      </c>
      <c r="N63" s="66">
        <f t="shared" si="37"/>
        <v>0</v>
      </c>
      <c r="O63" s="66">
        <f t="shared" si="38"/>
        <v>0</v>
      </c>
      <c r="P63" s="66">
        <f t="shared" si="39"/>
        <v>1</v>
      </c>
      <c r="Q63" s="221"/>
      <c r="R63" s="69">
        <v>3</v>
      </c>
      <c r="S63" s="69"/>
      <c r="T63" s="87">
        <v>3</v>
      </c>
      <c r="U63" s="88" t="str">
        <f>VLOOKUP(R63,AG61:AQ64,2,FALSE)</f>
        <v>Suède</v>
      </c>
      <c r="V63" s="87">
        <f>VLOOKUP(R63,AG61:AQ64,5,FALSE)</f>
        <v>3</v>
      </c>
      <c r="W63" s="89">
        <f>VLOOKUP(R63,AG61:AQ64,4,FALSE)</f>
        <v>3</v>
      </c>
      <c r="X63" s="89">
        <f>VLOOKUP(R63,AG61:AQ64,6,FALSE)</f>
        <v>1</v>
      </c>
      <c r="Y63" s="89">
        <f>VLOOKUP(R63,AG61:AQ64,7,FALSE)</f>
        <v>0</v>
      </c>
      <c r="Z63" s="89">
        <f>VLOOKUP(R63,AG61:AQ64,8,FALSE)</f>
        <v>2</v>
      </c>
      <c r="AA63" s="89">
        <f>VLOOKUP(R63,AG61:AQ64,9,FALSE)</f>
        <v>4</v>
      </c>
      <c r="AB63" s="89">
        <f>VLOOKUP(R63,AG61:AQ64,10,FALSE)</f>
        <v>4</v>
      </c>
      <c r="AC63" s="90">
        <f>VLOOKUP(R63,AG61:AQ64,11,FALSE)</f>
        <v>0</v>
      </c>
      <c r="AD63" s="217"/>
      <c r="AE63" s="217"/>
      <c r="AF63" s="76">
        <v>3</v>
      </c>
      <c r="AG63" s="67">
        <f>RANK(AI63,AI61:AI64)</f>
        <v>4</v>
      </c>
      <c r="AH63" s="67" t="str">
        <f>F61</f>
        <v>Irlande</v>
      </c>
      <c r="AI63" s="67">
        <f>(AK63*10000000000)+((AR63+AX63+BF63)*100000)+(AQ63*1000)+(AO63*10)-AF63</f>
        <v>-5993</v>
      </c>
      <c r="AJ63" s="67">
        <f>B61+M62+M65</f>
        <v>3</v>
      </c>
      <c r="AK63" s="67">
        <f>(3*AL63)+AM63</f>
        <v>0</v>
      </c>
      <c r="AL63" s="67">
        <f>C61+N63+N65</f>
        <v>0</v>
      </c>
      <c r="AM63" s="67">
        <f>D61+O63+O65</f>
        <v>0</v>
      </c>
      <c r="AN63" s="67">
        <f>E61+P63+P65</f>
        <v>3</v>
      </c>
      <c r="AO63" s="67">
        <f>G61+H63+H65</f>
        <v>1</v>
      </c>
      <c r="AP63" s="67">
        <f>H61+G63+G65</f>
        <v>7</v>
      </c>
      <c r="AQ63" s="67">
        <f>AO63-AP63</f>
        <v>-6</v>
      </c>
      <c r="AR63" s="108">
        <f>IF(AND(AS63&lt;&gt;"",COUNTIF(AT63:AW63,AS63)=1),1000,0)</f>
        <v>0</v>
      </c>
      <c r="AS63" s="68" t="str">
        <f>IF(COUNTIF(AK61:AK64,AK63)=2,IF(AK63=AK61,AF61,IF(AK63=AK62,AF62,IF(AK63=AK64,AF64,""))),"")</f>
        <v/>
      </c>
      <c r="AT63" s="68" t="str">
        <f>IF(H63&gt;G63,1,"")</f>
        <v/>
      </c>
      <c r="AU63" s="68" t="str">
        <f>IF(H65&gt;G65,2,"")</f>
        <v/>
      </c>
      <c r="AV63" s="109"/>
      <c r="AW63" s="110" t="str">
        <f>IF(G61&gt;H61,4,"")</f>
        <v/>
      </c>
      <c r="AX63" s="68">
        <f>IF(COUNTIF(AK61:AK64,AK63)=3,IF(AY63&gt;0,IF(OR(AND(AY63=AY61,BB63&gt;0),AND(AY63=AY62,BC63&gt;0),AND(AY63=AY64,BE63&gt;0)),AY63+5,AY63),0),0)</f>
        <v>0</v>
      </c>
      <c r="AY63" s="129">
        <f>SUM(BB63:BE63)</f>
        <v>0</v>
      </c>
      <c r="AZ63" s="130" t="str">
        <f>IF(COUNTIF(AK61:AK64,AK63)=3,IF(AK63=AK61,AF61,AF62),IF(AND(COUNTIF(AK61:AK64,AK63)=4,COUNTIF(BG61:BG64,BG63)=3),IF(BG63=BG61,AF61,AF62),""))</f>
        <v/>
      </c>
      <c r="BA63" s="130" t="str">
        <f>IF(COUNTIF(AK61:AK64,AK63)=3,IF(AK63=AK64,AF64,AF62),IF(AND(COUNTIF(AK61:AK64,AK63)=4,COUNTIF(BG61:BG64,BG63)=3),IF(BG63=BG64,AF64,AF62),""))</f>
        <v/>
      </c>
      <c r="BB63" s="130" t="str">
        <f>IF(COUNTIF(AZ63:BA63,BB60)=1,1000*(H63-G63)+10*H63,"")</f>
        <v/>
      </c>
      <c r="BC63" s="130" t="str">
        <f>IF(COUNTIF(AZ63:BA63,BC60)=1,1000*(H65-G65)+10*H65,"")</f>
        <v/>
      </c>
      <c r="BD63" s="131"/>
      <c r="BE63" s="132" t="str">
        <f>IF(COUNTIF(AZ63:BA63,BE60)=1,1000*(G61-H61)+10*G61,"")</f>
        <v/>
      </c>
      <c r="BF63" s="249">
        <f>IF(COUNTIF(BG61:BG64,BG63)=3,BG63*10+AY63/100,IF(COUNTIF(BG61:BG64,BG63)=2,IF(AND(BG61=BG63,AT63=1),BG63*10+AY63+5,IF(AND(BG62=BG63,AU63=2),BG63*10+AY63+5,IF(AND(BG63=BG64,AW63=4),BG63*10+AY63+5,BG63*10))),BG63*10))</f>
        <v>0</v>
      </c>
      <c r="BG63" s="130">
        <f>IF(COUNTIF(AK61:AK64,AK63)=4,(AQ63*10000)+(AO63*100),0)</f>
        <v>0</v>
      </c>
      <c r="BH63" s="266" t="str">
        <f>F61</f>
        <v>Irlande</v>
      </c>
      <c r="BI63" s="267"/>
      <c r="BJ63" s="200">
        <v>2.1</v>
      </c>
      <c r="BK63" s="218"/>
    </row>
    <row r="64" spans="1:63" s="128" customFormat="1" ht="15.75" thickBot="1" x14ac:dyDescent="0.25">
      <c r="A64" s="217"/>
      <c r="B64" s="66">
        <f t="shared" si="32"/>
        <v>1</v>
      </c>
      <c r="C64" s="66">
        <f t="shared" si="33"/>
        <v>0</v>
      </c>
      <c r="D64" s="66">
        <f t="shared" si="34"/>
        <v>0</v>
      </c>
      <c r="E64" s="66">
        <f t="shared" si="35"/>
        <v>1</v>
      </c>
      <c r="F64" s="208" t="s">
        <v>109</v>
      </c>
      <c r="G64" s="156">
        <v>1</v>
      </c>
      <c r="H64" s="156">
        <v>2</v>
      </c>
      <c r="I64" s="157" t="s">
        <v>57</v>
      </c>
      <c r="J64" s="199">
        <f>Grille!E41</f>
        <v>4.7</v>
      </c>
      <c r="K64" s="199">
        <f>Grille!F41</f>
        <v>3.6</v>
      </c>
      <c r="L64" s="199">
        <f>Grille!G41</f>
        <v>1.7</v>
      </c>
      <c r="M64" s="66">
        <f t="shared" si="36"/>
        <v>1</v>
      </c>
      <c r="N64" s="66">
        <f t="shared" si="37"/>
        <v>1</v>
      </c>
      <c r="O64" s="66">
        <f t="shared" si="38"/>
        <v>0</v>
      </c>
      <c r="P64" s="66">
        <f t="shared" si="39"/>
        <v>0</v>
      </c>
      <c r="Q64" s="221"/>
      <c r="R64" s="69">
        <v>4</v>
      </c>
      <c r="S64" s="69"/>
      <c r="T64" s="91">
        <v>4</v>
      </c>
      <c r="U64" s="92" t="str">
        <f>VLOOKUP(R64,AG61:AQ64,2,FALSE)</f>
        <v>Irlande</v>
      </c>
      <c r="V64" s="91">
        <f>VLOOKUP(R64,AG61:AQ64,5,FALSE)</f>
        <v>0</v>
      </c>
      <c r="W64" s="93">
        <f>VLOOKUP(R64,AG61:AQ64,4,FALSE)</f>
        <v>3</v>
      </c>
      <c r="X64" s="93">
        <f>VLOOKUP(R64,AG61:AQ64,6,FALSE)</f>
        <v>0</v>
      </c>
      <c r="Y64" s="93">
        <f>VLOOKUP(R64,AG61:AQ64,7,FALSE)</f>
        <v>0</v>
      </c>
      <c r="Z64" s="93">
        <f>VLOOKUP(R64,AG61:AQ64,8,FALSE)</f>
        <v>3</v>
      </c>
      <c r="AA64" s="93">
        <f>VLOOKUP(R64,AG61:AQ64,9,FALSE)</f>
        <v>1</v>
      </c>
      <c r="AB64" s="93">
        <f>VLOOKUP(R64,AG61:AQ64,10,FALSE)</f>
        <v>7</v>
      </c>
      <c r="AC64" s="94">
        <f>VLOOKUP(R64,AG61:AQ64,11,FALSE)</f>
        <v>-6</v>
      </c>
      <c r="AD64" s="217"/>
      <c r="AE64" s="217"/>
      <c r="AF64" s="77">
        <v>4</v>
      </c>
      <c r="AG64" s="78">
        <f>RANK(AI64,AI61:AI64)</f>
        <v>3</v>
      </c>
      <c r="AH64" s="78" t="str">
        <f>I61</f>
        <v>Suède</v>
      </c>
      <c r="AI64" s="67">
        <f>(AK64*10000000000)+((AR64+AX64+BF64)*100000)+(AQ64*1000)+(AO64*10)-AF64</f>
        <v>30000000036</v>
      </c>
      <c r="AJ64" s="78">
        <f>M61+B63+B64</f>
        <v>3</v>
      </c>
      <c r="AK64" s="78">
        <f>(3*AL64)+AM64</f>
        <v>3</v>
      </c>
      <c r="AL64" s="78">
        <f>N61+N62+C64</f>
        <v>1</v>
      </c>
      <c r="AM64" s="78">
        <f>O61+O62+D64</f>
        <v>0</v>
      </c>
      <c r="AN64" s="78">
        <f>P61+P62+E64</f>
        <v>2</v>
      </c>
      <c r="AO64" s="78">
        <f>H61+H62+G64</f>
        <v>4</v>
      </c>
      <c r="AP64" s="78">
        <f>G61+G62+H64</f>
        <v>4</v>
      </c>
      <c r="AQ64" s="78">
        <f>AO64-AP64</f>
        <v>0</v>
      </c>
      <c r="AR64" s="111">
        <f>IF(AND(AS64&lt;&gt;"",COUNTIF(AT64:AW64,AS64)=1),1000,0)</f>
        <v>0</v>
      </c>
      <c r="AS64" s="112" t="str">
        <f>IF(COUNTIF(AK61:AK64,AK64)=2,IF(AK64=AK61,AF61,IF(AK64=AK62,AF62,IF(AK64=AK63,AF63,""))),"")</f>
        <v/>
      </c>
      <c r="AT64" s="112" t="str">
        <f>IF(G64&gt;H64,1,"")</f>
        <v/>
      </c>
      <c r="AU64" s="112" t="str">
        <f>IF(H62&gt;G62,2,"")</f>
        <v/>
      </c>
      <c r="AV64" s="112">
        <f>IF(H61&gt;G61,3,"")</f>
        <v>3</v>
      </c>
      <c r="AW64" s="113"/>
      <c r="AX64" s="68">
        <f>IF(COUNTIF(AK61:AK64,AK64)=3,IF(AY64&gt;0,IF(OR(AND(AY64=AY61,BB64&gt;0),AND(AY64=AY62,BC64&gt;0),AND(AY64=AY63,BD64&gt;0)),AY64+5,AY64),0),0)</f>
        <v>0</v>
      </c>
      <c r="AY64" s="133">
        <f>SUM(BB64:BE64)</f>
        <v>0</v>
      </c>
      <c r="AZ64" s="134" t="str">
        <f>IF(COUNTIF(AK61:AK64,AK64)=3,IF(AK64=AK61,AF61,AF62),IF(AND(COUNTIF(AK61:AK64,AK64)=4,COUNTIF(BG61:BG64,BG64)=3),IF(BG64=BG61,AF61,AF62),""))</f>
        <v/>
      </c>
      <c r="BA64" s="134" t="str">
        <f>IF(COUNTIF(AK61:AK64,AK64)=3,IF(AK64=AK63,AF63,AF62),IF(AND(COUNTIF(AK61:AK64,AK64)=4,COUNTIF(BG61:BG64,BG64)=3),IF(BG64=BG63,AF63,AF62),""))</f>
        <v/>
      </c>
      <c r="BB64" s="134" t="str">
        <f>IF(COUNTIF(AZ64:BA64,BB60)=1,1000*(G64-H64)+10*G64,"")</f>
        <v/>
      </c>
      <c r="BC64" s="134" t="str">
        <f>IF(COUNTIF(AZ64:BA64,BC60)=1,1000*(H62-G62)+10*H62,"")</f>
        <v/>
      </c>
      <c r="BD64" s="134" t="str">
        <f>IF(COUNTIF(AZ64:BA64,BD60)=1,1000*(H61-G61)+10*H61,"")</f>
        <v/>
      </c>
      <c r="BE64" s="135"/>
      <c r="BF64" s="249">
        <f>IF(COUNTIF(BG61:BG64,BG64)=3,BG64*10+AY64/100,IF(COUNTIF(BG61:BG64,BG64)=2,IF(AND(BG61=BG64,AT64=1),BG64*10+AY64+5,IF(AND(BG62=BG64,AU64=2),BG64*10+AY64+5,IF(AND(BG63=BG64,AV64=3),BG64*10+AY64+5,BG64*10))),BG64*10))</f>
        <v>0</v>
      </c>
      <c r="BG64" s="130">
        <f>IF(COUNTIF(AK61:AK64,AK64)=4,(AQ64*10000)+(AO64*100),0)</f>
        <v>0</v>
      </c>
      <c r="BH64" s="266" t="str">
        <f>I61</f>
        <v>Suède</v>
      </c>
      <c r="BI64" s="267"/>
      <c r="BJ64" s="200">
        <v>1.6</v>
      </c>
      <c r="BK64" s="218"/>
    </row>
    <row r="65" spans="1:63" s="128" customFormat="1" ht="15.75" thickBot="1" x14ac:dyDescent="0.25">
      <c r="A65" s="217"/>
      <c r="B65" s="66">
        <f t="shared" si="32"/>
        <v>1</v>
      </c>
      <c r="C65" s="66">
        <f t="shared" si="33"/>
        <v>1</v>
      </c>
      <c r="D65" s="66">
        <f t="shared" si="34"/>
        <v>0</v>
      </c>
      <c r="E65" s="66">
        <f t="shared" si="35"/>
        <v>0</v>
      </c>
      <c r="F65" s="209" t="s">
        <v>3</v>
      </c>
      <c r="G65" s="156">
        <v>2</v>
      </c>
      <c r="H65" s="156">
        <v>0</v>
      </c>
      <c r="I65" s="158" t="s">
        <v>108</v>
      </c>
      <c r="J65" s="199">
        <f>Grille!E40</f>
        <v>1.7</v>
      </c>
      <c r="K65" s="199">
        <f>Grille!F40</f>
        <v>3.6</v>
      </c>
      <c r="L65" s="199">
        <f>Grille!G40</f>
        <v>4.7</v>
      </c>
      <c r="M65" s="66">
        <f t="shared" si="36"/>
        <v>1</v>
      </c>
      <c r="N65" s="66">
        <f t="shared" si="37"/>
        <v>0</v>
      </c>
      <c r="O65" s="66">
        <f t="shared" si="38"/>
        <v>0</v>
      </c>
      <c r="P65" s="66">
        <f t="shared" si="39"/>
        <v>1</v>
      </c>
      <c r="Q65" s="221"/>
      <c r="R65" s="221"/>
      <c r="S65" s="221"/>
      <c r="T65" s="221"/>
      <c r="U65" s="222"/>
      <c r="V65" s="221"/>
      <c r="W65" s="221"/>
      <c r="X65" s="221"/>
      <c r="Y65" s="221"/>
      <c r="Z65" s="221"/>
      <c r="AA65" s="221"/>
      <c r="AB65" s="221"/>
      <c r="AC65" s="221"/>
      <c r="AD65" s="217"/>
      <c r="AE65" s="217"/>
      <c r="AF65" s="217"/>
      <c r="AG65" s="217"/>
      <c r="AH65" s="217"/>
      <c r="AI65" s="217"/>
      <c r="AJ65" s="217"/>
      <c r="AK65" s="217"/>
      <c r="AL65" s="217"/>
      <c r="AM65" s="217"/>
      <c r="AN65" s="217"/>
      <c r="AO65" s="217"/>
      <c r="AP65" s="217"/>
      <c r="AQ65" s="217"/>
      <c r="AR65" s="217"/>
      <c r="AS65" s="217"/>
      <c r="AT65" s="217"/>
      <c r="AU65" s="217"/>
      <c r="AV65" s="217"/>
      <c r="AW65" s="217"/>
      <c r="AX65" s="217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</row>
    <row r="66" spans="1:63" x14ac:dyDescent="0.2">
      <c r="A66" s="217"/>
      <c r="B66" s="65"/>
      <c r="C66" s="65"/>
      <c r="D66" s="65"/>
      <c r="E66" s="65"/>
      <c r="F66" s="220"/>
      <c r="G66" s="221"/>
      <c r="H66" s="221"/>
      <c r="I66" s="220"/>
      <c r="J66" s="221"/>
      <c r="K66" s="221"/>
      <c r="L66" s="221"/>
      <c r="M66" s="159"/>
      <c r="N66" s="159"/>
      <c r="O66" s="159"/>
      <c r="P66" s="159"/>
      <c r="Q66" s="217"/>
      <c r="R66" s="221"/>
      <c r="S66" s="221"/>
      <c r="T66" s="221"/>
      <c r="U66" s="222"/>
      <c r="V66" s="221"/>
      <c r="W66" s="221"/>
      <c r="X66" s="221"/>
      <c r="Y66" s="221"/>
      <c r="Z66" s="221"/>
      <c r="AA66" s="221"/>
      <c r="AB66" s="221"/>
      <c r="AC66" s="221"/>
      <c r="AD66" s="217"/>
      <c r="AE66" s="217"/>
      <c r="AF66" s="217"/>
      <c r="AG66" s="217"/>
      <c r="AH66" s="217"/>
      <c r="AI66" s="217"/>
      <c r="AJ66" s="217"/>
      <c r="AK66" s="217"/>
      <c r="AL66" s="217"/>
      <c r="AM66" s="217"/>
      <c r="AN66" s="217"/>
      <c r="AO66" s="217"/>
      <c r="AP66" s="217"/>
      <c r="AQ66" s="217"/>
      <c r="AR66" s="217"/>
      <c r="AS66" s="217"/>
      <c r="AT66" s="217"/>
      <c r="AU66" s="217"/>
      <c r="AV66" s="217"/>
      <c r="AW66" s="217"/>
      <c r="AX66" s="217"/>
      <c r="AY66" s="217"/>
      <c r="AZ66" s="217"/>
      <c r="BA66" s="217"/>
      <c r="BB66" s="217"/>
      <c r="BC66" s="217"/>
      <c r="BD66" s="217"/>
      <c r="BE66" s="217"/>
      <c r="BF66" s="217"/>
      <c r="BG66" s="217"/>
      <c r="BH66" s="217"/>
      <c r="BI66" s="217"/>
      <c r="BJ66" s="217"/>
      <c r="BK66" s="217"/>
    </row>
    <row r="67" spans="1:63" x14ac:dyDescent="0.2">
      <c r="A67" s="217"/>
      <c r="B67" s="65"/>
      <c r="C67" s="65"/>
      <c r="D67" s="65"/>
      <c r="E67" s="65"/>
      <c r="F67" s="220"/>
      <c r="G67" s="221"/>
      <c r="H67" s="221"/>
      <c r="I67" s="220"/>
      <c r="J67" s="221"/>
      <c r="K67" s="221"/>
      <c r="L67" s="221"/>
      <c r="M67" s="159"/>
      <c r="N67" s="159"/>
      <c r="O67" s="159"/>
      <c r="P67" s="159"/>
      <c r="Q67" s="217"/>
      <c r="R67" s="221"/>
      <c r="S67" s="221"/>
      <c r="T67" s="221"/>
      <c r="U67" s="222"/>
      <c r="V67" s="221"/>
      <c r="W67" s="221"/>
      <c r="X67" s="221"/>
      <c r="Y67" s="221"/>
      <c r="Z67" s="221"/>
      <c r="AA67" s="221"/>
      <c r="AB67" s="221"/>
      <c r="AC67" s="221"/>
      <c r="AD67" s="217"/>
      <c r="AE67" s="217"/>
      <c r="AF67" s="217"/>
      <c r="AG67" s="217"/>
      <c r="AH67" s="217"/>
      <c r="AI67" s="217"/>
      <c r="AJ67" s="217"/>
      <c r="AK67" s="217"/>
      <c r="AL67" s="217"/>
      <c r="AM67" s="217"/>
      <c r="AN67" s="217"/>
      <c r="AO67" s="217"/>
      <c r="AP67" s="217"/>
      <c r="AQ67" s="217"/>
      <c r="AR67" s="217"/>
      <c r="AS67" s="217"/>
      <c r="AT67" s="217"/>
      <c r="AU67" s="217"/>
      <c r="AV67" s="217"/>
      <c r="AW67" s="217"/>
      <c r="AX67" s="217"/>
      <c r="AY67" s="217"/>
      <c r="AZ67" s="217"/>
      <c r="BA67" s="217"/>
      <c r="BB67" s="217"/>
      <c r="BC67" s="217"/>
      <c r="BD67" s="217"/>
      <c r="BE67" s="217"/>
      <c r="BF67" s="217"/>
      <c r="BG67" s="217"/>
      <c r="BH67" s="217"/>
      <c r="BI67" s="217"/>
      <c r="BJ67" s="217"/>
      <c r="BK67" s="217"/>
    </row>
    <row r="68" spans="1:63" ht="15.75" thickBot="1" x14ac:dyDescent="0.25">
      <c r="A68" s="217"/>
      <c r="B68" s="65"/>
      <c r="C68" s="65"/>
      <c r="D68" s="65"/>
      <c r="E68" s="65"/>
      <c r="F68" s="220"/>
      <c r="G68" s="221"/>
      <c r="H68" s="221"/>
      <c r="I68" s="220"/>
      <c r="J68" s="221"/>
      <c r="K68" s="221"/>
      <c r="L68" s="221"/>
      <c r="M68" s="159"/>
      <c r="N68" s="159"/>
      <c r="O68" s="159"/>
      <c r="P68" s="159"/>
      <c r="Q68" s="217"/>
      <c r="R68" s="221"/>
      <c r="S68" s="221"/>
      <c r="T68" s="221"/>
      <c r="U68" s="222"/>
      <c r="V68" s="221"/>
      <c r="W68" s="221"/>
      <c r="X68" s="221"/>
      <c r="Y68" s="221"/>
      <c r="Z68" s="221"/>
      <c r="AA68" s="221"/>
      <c r="AB68" s="221"/>
      <c r="AC68" s="221"/>
      <c r="AD68" s="217"/>
      <c r="AE68" s="217"/>
      <c r="AF68" s="217"/>
      <c r="AG68" s="217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</row>
    <row r="69" spans="1:63" ht="15.75" thickBot="1" x14ac:dyDescent="0.25">
      <c r="A69" s="217"/>
      <c r="B69" s="65"/>
      <c r="C69" s="65"/>
      <c r="D69" s="65"/>
      <c r="E69" s="65"/>
      <c r="F69" s="268" t="s">
        <v>55</v>
      </c>
      <c r="G69" s="269"/>
      <c r="H69" s="269"/>
      <c r="I69" s="270"/>
      <c r="J69" s="268" t="s">
        <v>71</v>
      </c>
      <c r="K69" s="269"/>
      <c r="L69" s="270"/>
      <c r="M69" s="67"/>
      <c r="N69" s="67"/>
      <c r="O69" s="67"/>
      <c r="P69" s="65"/>
      <c r="Q69" s="217"/>
      <c r="R69" s="221"/>
      <c r="S69" s="221"/>
      <c r="T69" s="221"/>
      <c r="U69" s="222"/>
      <c r="V69" s="221"/>
      <c r="W69" s="221"/>
      <c r="X69" s="221"/>
      <c r="Y69" s="221"/>
      <c r="Z69" s="221"/>
      <c r="AA69" s="221"/>
      <c r="AB69" s="221"/>
      <c r="AC69" s="221"/>
      <c r="AD69" s="217"/>
      <c r="AE69" s="217"/>
      <c r="AF69" s="217"/>
      <c r="AG69" s="217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</row>
    <row r="70" spans="1:63" ht="4.5" customHeight="1" thickBot="1" x14ac:dyDescent="0.25">
      <c r="A70" s="217"/>
      <c r="B70" s="65"/>
      <c r="C70" s="65"/>
      <c r="D70" s="65"/>
      <c r="E70" s="65"/>
      <c r="F70" s="194"/>
      <c r="G70" s="195"/>
      <c r="H70" s="195"/>
      <c r="I70" s="196"/>
      <c r="J70" s="197"/>
      <c r="K70" s="195"/>
      <c r="L70" s="198"/>
      <c r="M70" s="68"/>
      <c r="N70" s="68"/>
      <c r="O70" s="68"/>
      <c r="P70" s="65"/>
      <c r="Q70" s="217"/>
      <c r="R70" s="66"/>
      <c r="S70" s="66"/>
      <c r="T70" s="221"/>
      <c r="U70" s="222"/>
      <c r="V70" s="221"/>
      <c r="W70" s="221"/>
      <c r="X70" s="221"/>
      <c r="Y70" s="221"/>
      <c r="Z70" s="221"/>
      <c r="AA70" s="221"/>
      <c r="AB70" s="221"/>
      <c r="AC70" s="221"/>
      <c r="AD70" s="217"/>
      <c r="AE70" s="217"/>
      <c r="AF70" s="217"/>
      <c r="AG70" s="217"/>
      <c r="AH70" s="217"/>
      <c r="AI70" s="217"/>
      <c r="AJ70" s="217"/>
      <c r="AK70" s="217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7"/>
      <c r="AX70" s="217"/>
      <c r="AY70" s="217"/>
      <c r="AZ70" s="217"/>
      <c r="BA70" s="217"/>
      <c r="BB70" s="217"/>
      <c r="BC70" s="217"/>
      <c r="BD70" s="217"/>
      <c r="BE70" s="217"/>
      <c r="BF70" s="217"/>
      <c r="BG70" s="217"/>
      <c r="BH70" s="217"/>
      <c r="BI70" s="217"/>
      <c r="BJ70" s="217"/>
      <c r="BK70" s="217"/>
    </row>
    <row r="71" spans="1:63" s="128" customFormat="1" ht="15.75" thickBot="1" x14ac:dyDescent="0.25">
      <c r="A71" s="217"/>
      <c r="B71" s="66">
        <f t="shared" ref="B71:B76" si="40">IF(AND(G71&lt;&gt;"",H71&lt;&gt;""),1,0)</f>
        <v>1</v>
      </c>
      <c r="C71" s="66">
        <f t="shared" ref="C71:C76" si="41">IF(AND(G71&gt;H71,G71&lt;&gt;"",H71&lt;&gt;""),1,0)</f>
        <v>1</v>
      </c>
      <c r="D71" s="66">
        <f t="shared" ref="D71:D76" si="42">IF(AND(G71=H71,G71&lt;&gt;"",H71&lt;&gt;""),1,0)</f>
        <v>0</v>
      </c>
      <c r="E71" s="66">
        <f t="shared" ref="E71:E76" si="43">IF(AND(G71&lt;H71,G71&lt;&gt;"",H71&lt;&gt;""),1,0)</f>
        <v>0</v>
      </c>
      <c r="F71" s="207" t="s">
        <v>4</v>
      </c>
      <c r="G71" s="156">
        <v>2</v>
      </c>
      <c r="H71" s="156">
        <v>0</v>
      </c>
      <c r="I71" s="157" t="s">
        <v>110</v>
      </c>
      <c r="J71" s="199">
        <f>Grille!E17</f>
        <v>1.6</v>
      </c>
      <c r="K71" s="199">
        <f>Grille!F17</f>
        <v>3.6</v>
      </c>
      <c r="L71" s="199">
        <f>Grille!G17</f>
        <v>6</v>
      </c>
      <c r="M71" s="66">
        <f t="shared" ref="M71:M76" si="44">IF(AND(G71&lt;&gt;"",H71&lt;&gt;""),1,0)</f>
        <v>1</v>
      </c>
      <c r="N71" s="66">
        <f t="shared" ref="N71:N76" si="45">IF(AND(G71&lt;H71,G71&lt;&gt;"",H71&lt;&gt;""),1,0)</f>
        <v>0</v>
      </c>
      <c r="O71" s="66">
        <f t="shared" ref="O71:O76" si="46">IF(AND(G71=H71,G71&lt;&gt;"",H71&lt;&gt;""),1,0)</f>
        <v>0</v>
      </c>
      <c r="P71" s="66">
        <f t="shared" ref="P71:P76" si="47">IF(AND(G71&gt;H71,G71&lt;&gt;"",H71&lt;&gt;""),1,0)</f>
        <v>1</v>
      </c>
      <c r="Q71" s="221"/>
      <c r="R71" s="69"/>
      <c r="S71" s="69"/>
      <c r="T71" s="226"/>
      <c r="U71" s="227"/>
      <c r="V71" s="162" t="s">
        <v>36</v>
      </c>
      <c r="W71" s="163" t="s">
        <v>37</v>
      </c>
      <c r="X71" s="163" t="s">
        <v>14</v>
      </c>
      <c r="Y71" s="163" t="s">
        <v>12</v>
      </c>
      <c r="Z71" s="163" t="s">
        <v>38</v>
      </c>
      <c r="AA71" s="163" t="s">
        <v>39</v>
      </c>
      <c r="AB71" s="163" t="s">
        <v>40</v>
      </c>
      <c r="AC71" s="216" t="s">
        <v>41</v>
      </c>
      <c r="AD71" s="217"/>
      <c r="AE71" s="217"/>
      <c r="AF71" s="70"/>
      <c r="AG71" s="71" t="s">
        <v>42</v>
      </c>
      <c r="AH71" s="71"/>
      <c r="AI71" s="71" t="s">
        <v>43</v>
      </c>
      <c r="AJ71" s="71" t="s">
        <v>37</v>
      </c>
      <c r="AK71" s="71" t="s">
        <v>36</v>
      </c>
      <c r="AL71" s="71" t="s">
        <v>14</v>
      </c>
      <c r="AM71" s="71" t="s">
        <v>12</v>
      </c>
      <c r="AN71" s="71" t="s">
        <v>38</v>
      </c>
      <c r="AO71" s="71" t="s">
        <v>39</v>
      </c>
      <c r="AP71" s="71" t="s">
        <v>40</v>
      </c>
      <c r="AQ71" s="71" t="s">
        <v>41</v>
      </c>
      <c r="AR71" s="103" t="s">
        <v>50</v>
      </c>
      <c r="AS71" s="102" t="s">
        <v>51</v>
      </c>
      <c r="AT71" s="102">
        <v>1</v>
      </c>
      <c r="AU71" s="102">
        <v>2</v>
      </c>
      <c r="AV71" s="102">
        <v>3</v>
      </c>
      <c r="AW71" s="104">
        <v>4</v>
      </c>
      <c r="AX71" s="102" t="s">
        <v>50</v>
      </c>
      <c r="AY71" s="105" t="s">
        <v>113</v>
      </c>
      <c r="AZ71" s="106" t="s">
        <v>52</v>
      </c>
      <c r="BA71" s="106" t="s">
        <v>53</v>
      </c>
      <c r="BB71" s="106">
        <v>1</v>
      </c>
      <c r="BC71" s="106">
        <v>2</v>
      </c>
      <c r="BD71" s="106">
        <v>3</v>
      </c>
      <c r="BE71" s="107">
        <v>4</v>
      </c>
      <c r="BF71" s="248" t="s">
        <v>50</v>
      </c>
      <c r="BG71" s="247" t="s">
        <v>144</v>
      </c>
      <c r="BH71" s="268" t="s">
        <v>72</v>
      </c>
      <c r="BI71" s="269"/>
      <c r="BJ71" s="270"/>
      <c r="BK71" s="218"/>
    </row>
    <row r="72" spans="1:63" s="128" customFormat="1" ht="15.75" thickBot="1" x14ac:dyDescent="0.25">
      <c r="A72" s="217"/>
      <c r="B72" s="66">
        <f t="shared" si="40"/>
        <v>1</v>
      </c>
      <c r="C72" s="66">
        <f t="shared" si="41"/>
        <v>1</v>
      </c>
      <c r="D72" s="66">
        <f t="shared" si="42"/>
        <v>0</v>
      </c>
      <c r="E72" s="66">
        <f t="shared" si="43"/>
        <v>0</v>
      </c>
      <c r="F72" s="208" t="s">
        <v>111</v>
      </c>
      <c r="G72" s="156">
        <v>1</v>
      </c>
      <c r="H72" s="156">
        <v>0</v>
      </c>
      <c r="I72" s="157" t="s">
        <v>112</v>
      </c>
      <c r="J72" s="199">
        <f>Grille!E16</f>
        <v>1.8</v>
      </c>
      <c r="K72" s="199">
        <f>Grille!F16</f>
        <v>3.5</v>
      </c>
      <c r="L72" s="199">
        <f>Grille!G16</f>
        <v>4.7</v>
      </c>
      <c r="M72" s="66">
        <f t="shared" si="44"/>
        <v>1</v>
      </c>
      <c r="N72" s="66">
        <f t="shared" si="45"/>
        <v>0</v>
      </c>
      <c r="O72" s="66">
        <f t="shared" si="46"/>
        <v>0</v>
      </c>
      <c r="P72" s="66">
        <f t="shared" si="47"/>
        <v>1</v>
      </c>
      <c r="Q72" s="221"/>
      <c r="R72" s="69">
        <v>1</v>
      </c>
      <c r="S72" s="69"/>
      <c r="T72" s="72">
        <v>1</v>
      </c>
      <c r="U72" s="73" t="str">
        <f>VLOOKUP(R72,AG72:AQ75,2,FALSE)</f>
        <v>Portugal</v>
      </c>
      <c r="V72" s="72">
        <f>VLOOKUP(R72,AG72:AQ75,5,FALSE)</f>
        <v>9</v>
      </c>
      <c r="W72" s="74">
        <f>VLOOKUP(R72,AG72:AQ75,4,FALSE)</f>
        <v>3</v>
      </c>
      <c r="X72" s="74">
        <f>VLOOKUP(R72,AG72:AQ75,6,FALSE)</f>
        <v>3</v>
      </c>
      <c r="Y72" s="74">
        <f>VLOOKUP(R72,AG72:AQ75,7,FALSE)</f>
        <v>0</v>
      </c>
      <c r="Z72" s="74">
        <f>VLOOKUP(R72,AG72:AQ75,8,FALSE)</f>
        <v>0</v>
      </c>
      <c r="AA72" s="74">
        <f>VLOOKUP(R72,AG72:AQ75,9,FALSE)</f>
        <v>6</v>
      </c>
      <c r="AB72" s="74">
        <f>VLOOKUP(R72,AG72:AQ75,10,FALSE)</f>
        <v>1</v>
      </c>
      <c r="AC72" s="75">
        <f>VLOOKUP(R72,AG72:AQ75,11,FALSE)</f>
        <v>5</v>
      </c>
      <c r="AD72" s="217"/>
      <c r="AE72" s="217"/>
      <c r="AF72" s="76">
        <v>1</v>
      </c>
      <c r="AG72" s="67">
        <f>RANK(AI72,AI72:AI75)</f>
        <v>1</v>
      </c>
      <c r="AH72" s="67" t="str">
        <f>F71</f>
        <v>Portugal</v>
      </c>
      <c r="AI72" s="67">
        <f>(AK72*10000000000)+((AR72+AX72+BF72)*100000)+(AQ72*1000)+(AO72*10)-AF72</f>
        <v>90000005059</v>
      </c>
      <c r="AJ72" s="67">
        <f>B71+B73+M75</f>
        <v>3</v>
      </c>
      <c r="AK72" s="67">
        <f>(3*AL72)+AM72</f>
        <v>9</v>
      </c>
      <c r="AL72" s="67">
        <f>C71+C74+N75</f>
        <v>3</v>
      </c>
      <c r="AM72" s="67">
        <f>D71+D74+O75</f>
        <v>0</v>
      </c>
      <c r="AN72" s="67">
        <f>E71+E74+P75</f>
        <v>0</v>
      </c>
      <c r="AO72" s="67">
        <f>G71+G74+H75</f>
        <v>6</v>
      </c>
      <c r="AP72" s="67">
        <f>H71+H74+G75</f>
        <v>1</v>
      </c>
      <c r="AQ72" s="67">
        <f>AO72-AP72</f>
        <v>5</v>
      </c>
      <c r="AR72" s="108">
        <f>IF(AND(AS72&lt;&gt;"",COUNTIF(AT72:AW72,AS72)=1),1000,0)</f>
        <v>0</v>
      </c>
      <c r="AS72" s="68" t="str">
        <f>IF(COUNTIF(AK72:AK75,AK72)=2,IF(AK72=AK73,AF73,IF(AK72=AK74,AF74,IF(AK72=AK75,AF75,""))),"")</f>
        <v/>
      </c>
      <c r="AT72" s="109"/>
      <c r="AU72" s="68">
        <f>IF(G71&gt;H71,2,"")</f>
        <v>2</v>
      </c>
      <c r="AV72" s="68">
        <f>IF(G74&gt;H74,3,"")</f>
        <v>3</v>
      </c>
      <c r="AW72" s="110">
        <f>IF(H75&gt;G75,4,"")</f>
        <v>4</v>
      </c>
      <c r="AX72" s="68">
        <f>IF(COUNTIF(AK72:AK75,AK72)=3,IF(AY72&gt;0,IF(OR(AND(AY72=AY73,BC72&gt;0),AND(AY72=AY74,BD72&gt;0),AND(AY72=AY75,BE72&gt;0)),AY72+5,AY72),0),0)</f>
        <v>0</v>
      </c>
      <c r="AY72" s="129">
        <f>SUM(BB72:BE72)</f>
        <v>0</v>
      </c>
      <c r="AZ72" s="130" t="str">
        <f>IF(COUNTIF(AK72:AK75,AK72)=3,IF(AK72=AK73,AF73,AF74),IF(AND(COUNTIF(AK72:AK75,AK72)=4,COUNTIF(BG72:BG75,BG72)=3),IF(BG72=BG73,AF73,AF74),""))</f>
        <v/>
      </c>
      <c r="BA72" s="130" t="str">
        <f>IF(COUNTIF(AK72:AK75,AK72)=3,IF(AK72=AK75,AF75,AF74),IF(AND(COUNTIF(AK72:AK75,AK72)=4,COUNTIF(BG72:BG75,BG72)=3),IF(BG72=BG75,AF75,AF74),""))</f>
        <v/>
      </c>
      <c r="BB72" s="131"/>
      <c r="BC72" s="130" t="str">
        <f>IF(COUNTIF(AZ72:BA72,BC71)=1,1000*(G71-H71)+10*G71,"")</f>
        <v/>
      </c>
      <c r="BD72" s="130" t="str">
        <f>IF(COUNTIF(AZ72:BA72,BD71)=1,1000*(G74-H74)+10*G74,"")</f>
        <v/>
      </c>
      <c r="BE72" s="132" t="str">
        <f>IF(COUNTIF(AZ72:BA72,BE71)=1,1000*(H75-G75)+10*H75,"")</f>
        <v/>
      </c>
      <c r="BF72" s="249">
        <f>IF(COUNTIF(BG72:BG75,BG72)=3,BG72*10+AY72/100,IF(COUNTIF(BG72:BG75,BG72)=2,IF(AND(BG72=BG73,AU72=2),BG72*10+AY72+5,IF(AND(BG72=BG74,AV72=3),BG72*10+AY72+5,IF(AND(BG72=BG75,AW72=4),BG72*10+AY72+5,BG72*10))),BG72*10))</f>
        <v>0</v>
      </c>
      <c r="BG72" s="130">
        <f>IF(COUNTIF(AK72:AK75,AK72)=4,(AQ72*10000)+(AO72*100),0)</f>
        <v>0</v>
      </c>
      <c r="BH72" s="266" t="str">
        <f>F71</f>
        <v>Portugal</v>
      </c>
      <c r="BI72" s="267"/>
      <c r="BJ72" s="200">
        <v>1</v>
      </c>
      <c r="BK72" s="218"/>
    </row>
    <row r="73" spans="1:63" s="128" customFormat="1" ht="15.75" thickBot="1" x14ac:dyDescent="0.25">
      <c r="A73" s="217"/>
      <c r="B73" s="66">
        <f t="shared" si="40"/>
        <v>1</v>
      </c>
      <c r="C73" s="66">
        <f t="shared" si="41"/>
        <v>1</v>
      </c>
      <c r="D73" s="66">
        <f t="shared" si="42"/>
        <v>0</v>
      </c>
      <c r="E73" s="66">
        <f t="shared" si="43"/>
        <v>0</v>
      </c>
      <c r="F73" s="208" t="s">
        <v>110</v>
      </c>
      <c r="G73" s="156">
        <v>1</v>
      </c>
      <c r="H73" s="156">
        <v>0</v>
      </c>
      <c r="I73" s="157" t="s">
        <v>112</v>
      </c>
      <c r="J73" s="199">
        <f>Grille!E28</f>
        <v>2.2000000000000002</v>
      </c>
      <c r="K73" s="199">
        <f>Grille!F28</f>
        <v>3.2</v>
      </c>
      <c r="L73" s="199">
        <f>Grille!G28</f>
        <v>3.2</v>
      </c>
      <c r="M73" s="66">
        <f t="shared" si="44"/>
        <v>1</v>
      </c>
      <c r="N73" s="66">
        <f t="shared" si="45"/>
        <v>0</v>
      </c>
      <c r="O73" s="66">
        <f t="shared" si="46"/>
        <v>0</v>
      </c>
      <c r="P73" s="66">
        <f t="shared" si="47"/>
        <v>1</v>
      </c>
      <c r="Q73" s="221"/>
      <c r="R73" s="69">
        <v>2</v>
      </c>
      <c r="S73" s="69"/>
      <c r="T73" s="83">
        <v>2</v>
      </c>
      <c r="U73" s="84" t="str">
        <f>VLOOKUP(R73,AG72:AQ75,2,FALSE)</f>
        <v>Autriche</v>
      </c>
      <c r="V73" s="83">
        <f>VLOOKUP(R73,AG72:AQ75,5,FALSE)</f>
        <v>6</v>
      </c>
      <c r="W73" s="85">
        <f>VLOOKUP(R73,AG72:AQ75,4,FALSE)</f>
        <v>3</v>
      </c>
      <c r="X73" s="85">
        <f>VLOOKUP(R73,AG72:AQ75,6,FALSE)</f>
        <v>2</v>
      </c>
      <c r="Y73" s="85">
        <f>VLOOKUP(R73,AG72:AQ75,7,FALSE)</f>
        <v>0</v>
      </c>
      <c r="Z73" s="85">
        <f>VLOOKUP(R73,AG72:AQ75,8,FALSE)</f>
        <v>1</v>
      </c>
      <c r="AA73" s="85">
        <f>VLOOKUP(R73,AG72:AQ75,9,FALSE)</f>
        <v>3</v>
      </c>
      <c r="AB73" s="85">
        <f>VLOOKUP(R73,AG72:AQ75,10,FALSE)</f>
        <v>2</v>
      </c>
      <c r="AC73" s="86">
        <f>VLOOKUP(R73,AG72:AQ75,11,FALSE)</f>
        <v>1</v>
      </c>
      <c r="AD73" s="217"/>
      <c r="AE73" s="217"/>
      <c r="AF73" s="76">
        <v>2</v>
      </c>
      <c r="AG73" s="67">
        <f>RANK(AI73,AI72:AI75)</f>
        <v>3</v>
      </c>
      <c r="AH73" s="67" t="str">
        <f>I71</f>
        <v>Islande</v>
      </c>
      <c r="AI73" s="67">
        <f>(AK73*10000000000)+((AR73+AX73+BF73)*100000)+(AQ73*1000)+(AO73*10)-AF73</f>
        <v>29999998008</v>
      </c>
      <c r="AJ73" s="67">
        <f>M71+M74+B76</f>
        <v>3</v>
      </c>
      <c r="AK73" s="67">
        <f>(3*AL73)+AM73</f>
        <v>3</v>
      </c>
      <c r="AL73" s="67">
        <f>N71+C73+C76</f>
        <v>1</v>
      </c>
      <c r="AM73" s="67">
        <f>O71+D73+D76</f>
        <v>0</v>
      </c>
      <c r="AN73" s="67">
        <f>P71+E73+E76</f>
        <v>2</v>
      </c>
      <c r="AO73" s="67">
        <f>H71+G73+G76</f>
        <v>1</v>
      </c>
      <c r="AP73" s="67">
        <f>G71+H73+H76</f>
        <v>3</v>
      </c>
      <c r="AQ73" s="67">
        <f>AO73-AP73</f>
        <v>-2</v>
      </c>
      <c r="AR73" s="108">
        <f>IF(AND(AS73&lt;&gt;"",COUNTIF(AT73:AW73,AS73)=1),1000,0)</f>
        <v>0</v>
      </c>
      <c r="AS73" s="68" t="str">
        <f>IF(COUNTIF(AK72:AK75,AK73)=2,IF(AK73=AK72,AF72,IF(AK73=AK74,AF74,IF(AK73=AK75,AF75,""))),"")</f>
        <v/>
      </c>
      <c r="AT73" s="68" t="str">
        <f>IF(H71&gt;G71,1,"")</f>
        <v/>
      </c>
      <c r="AU73" s="109"/>
      <c r="AV73" s="68" t="str">
        <f>IF(G76&gt;H76,3,"")</f>
        <v/>
      </c>
      <c r="AW73" s="110">
        <f>IF(G73&gt;H73,4,"")</f>
        <v>4</v>
      </c>
      <c r="AX73" s="68">
        <f>IF(COUNTIF(AK72:AK75,AK73)=3,IF(AY73&gt;0,IF(OR(AND(AY73=AY72,BB73&gt;0),AND(AY73=AY74,BD73&gt;0),AND(AY73=AY75,BE73&gt;0)),AY73+5,AY73),0),0)</f>
        <v>0</v>
      </c>
      <c r="AY73" s="129">
        <f>SUM(BB73:BE73)</f>
        <v>0</v>
      </c>
      <c r="AZ73" s="130" t="str">
        <f>IF(COUNTIF(AK72:AK75,AK73)=3,IF(AK73=AK72,AF72,AF74),IF(AND(COUNTIF(AK72:AK75,AK73)=4,COUNTIF(BG72:BG75,BG73)=3),IF(BG73=BG72,AF72,AF74),""))</f>
        <v/>
      </c>
      <c r="BA73" s="130" t="str">
        <f>IF(COUNTIF(AK72:AK75,AK73)=3,IF(AK73=AK75,AF75,AF74),IF(AND(COUNTIF(AK72:AK75,AK73)=4,COUNTIF(BG72:BG75,BG73)=3),IF(BG73=BG75,AF75,AF74),""))</f>
        <v/>
      </c>
      <c r="BB73" s="130" t="str">
        <f>IF(COUNTIF(AZ73:BA73,BB71)=1,1000*(H71-G71)+10*H71,"")</f>
        <v/>
      </c>
      <c r="BC73" s="131"/>
      <c r="BD73" s="130" t="str">
        <f>IF(COUNTIF(AZ73:BA73,BD71)=1,1000*(G76-H76)+10*G76,"")</f>
        <v/>
      </c>
      <c r="BE73" s="132" t="str">
        <f>IF(COUNTIF(AZ73:BA73,BE71)=1,1000*(G73-H73)+10*G73,"")</f>
        <v/>
      </c>
      <c r="BF73" s="249">
        <f>IF(COUNTIF(BG72:BG75,BG73)=3,BG73*10+AY73/100,IF(COUNTIF(BG72:BG75,BG73)=2,IF(AND(BG72=BG73,AT73=1),BG73*10+AY73+5,IF(AND(BG73=BG74,AV73=3),BG73*10+AY73+5,IF(AND(BG73=BG75,AW73=4),BG73*10+AY73+5,BG73*10))),BG73*10))</f>
        <v>0</v>
      </c>
      <c r="BG73" s="130">
        <f>IF(COUNTIF(AK72:AK75,AK73)=4,(AQ73*10000)+(AO73*100),0)</f>
        <v>0</v>
      </c>
      <c r="BH73" s="266" t="str">
        <f>I71</f>
        <v>Islande</v>
      </c>
      <c r="BI73" s="267"/>
      <c r="BJ73" s="200">
        <v>1.5</v>
      </c>
      <c r="BK73" s="218"/>
    </row>
    <row r="74" spans="1:63" s="128" customFormat="1" ht="15.75" thickBot="1" x14ac:dyDescent="0.25">
      <c r="A74" s="217"/>
      <c r="B74" s="66">
        <f t="shared" si="40"/>
        <v>1</v>
      </c>
      <c r="C74" s="66">
        <f t="shared" si="41"/>
        <v>1</v>
      </c>
      <c r="D74" s="66">
        <f t="shared" si="42"/>
        <v>0</v>
      </c>
      <c r="E74" s="66">
        <f t="shared" si="43"/>
        <v>0</v>
      </c>
      <c r="F74" s="208" t="s">
        <v>4</v>
      </c>
      <c r="G74" s="156">
        <v>2</v>
      </c>
      <c r="H74" s="156">
        <v>1</v>
      </c>
      <c r="I74" s="157" t="s">
        <v>111</v>
      </c>
      <c r="J74" s="199">
        <f>Grille!E29</f>
        <v>2.2000000000000002</v>
      </c>
      <c r="K74" s="199">
        <f>Grille!F29</f>
        <v>3.2</v>
      </c>
      <c r="L74" s="199">
        <f>Grille!G29</f>
        <v>3.2</v>
      </c>
      <c r="M74" s="66">
        <f t="shared" si="44"/>
        <v>1</v>
      </c>
      <c r="N74" s="66">
        <f t="shared" si="45"/>
        <v>0</v>
      </c>
      <c r="O74" s="66">
        <f t="shared" si="46"/>
        <v>0</v>
      </c>
      <c r="P74" s="66">
        <f t="shared" si="47"/>
        <v>1</v>
      </c>
      <c r="Q74" s="221"/>
      <c r="R74" s="69">
        <v>3</v>
      </c>
      <c r="S74" s="69"/>
      <c r="T74" s="87">
        <v>3</v>
      </c>
      <c r="U74" s="88" t="str">
        <f>VLOOKUP(R74,AG72:AQ75,2,FALSE)</f>
        <v>Islande</v>
      </c>
      <c r="V74" s="87">
        <f>VLOOKUP(R74,AG72:AQ75,5,FALSE)</f>
        <v>3</v>
      </c>
      <c r="W74" s="89">
        <f>VLOOKUP(R74,AG72:AQ75,4,FALSE)</f>
        <v>3</v>
      </c>
      <c r="X74" s="89">
        <f>VLOOKUP(R74,AG72:AQ75,6,FALSE)</f>
        <v>1</v>
      </c>
      <c r="Y74" s="89">
        <f>VLOOKUP(R74,AG72:AQ75,7,FALSE)</f>
        <v>0</v>
      </c>
      <c r="Z74" s="89">
        <f>VLOOKUP(R74,AG72:AQ75,8,FALSE)</f>
        <v>2</v>
      </c>
      <c r="AA74" s="89">
        <f>VLOOKUP(R74,AG72:AQ75,9,FALSE)</f>
        <v>1</v>
      </c>
      <c r="AB74" s="89">
        <f>VLOOKUP(R74,AG72:AQ75,10,FALSE)</f>
        <v>3</v>
      </c>
      <c r="AC74" s="90">
        <f>VLOOKUP(R74,AG72:AQ75,11,FALSE)</f>
        <v>-2</v>
      </c>
      <c r="AD74" s="217"/>
      <c r="AE74" s="217"/>
      <c r="AF74" s="76">
        <v>3</v>
      </c>
      <c r="AG74" s="67">
        <f>RANK(AI74,AI72:AI75)</f>
        <v>2</v>
      </c>
      <c r="AH74" s="67" t="str">
        <f>F72</f>
        <v>Autriche</v>
      </c>
      <c r="AI74" s="67">
        <f>(AK74*10000000000)+((AR74+AX74+BF74)*100000)+(AQ74*1000)+(AO74*10)-AF74</f>
        <v>60000001027</v>
      </c>
      <c r="AJ74" s="67">
        <f>B72+M73+M76</f>
        <v>3</v>
      </c>
      <c r="AK74" s="67">
        <f>(3*AL74)+AM74</f>
        <v>6</v>
      </c>
      <c r="AL74" s="67">
        <f>C72+N74+N76</f>
        <v>2</v>
      </c>
      <c r="AM74" s="67">
        <f>D72+O74+O76</f>
        <v>0</v>
      </c>
      <c r="AN74" s="67">
        <f>E72+P74+P76</f>
        <v>1</v>
      </c>
      <c r="AO74" s="67">
        <f>G72+H74+H76</f>
        <v>3</v>
      </c>
      <c r="AP74" s="67">
        <f>H72+G74+G76</f>
        <v>2</v>
      </c>
      <c r="AQ74" s="67">
        <f>AO74-AP74</f>
        <v>1</v>
      </c>
      <c r="AR74" s="108">
        <f>IF(AND(AS74&lt;&gt;"",COUNTIF(AT74:AW74,AS74)=1),1000,0)</f>
        <v>0</v>
      </c>
      <c r="AS74" s="68" t="str">
        <f>IF(COUNTIF(AK72:AK75,AK74)=2,IF(AK74=AK72,AF72,IF(AK74=AK73,AF73,IF(AK74=AK75,AF75,""))),"")</f>
        <v/>
      </c>
      <c r="AT74" s="68" t="str">
        <f>IF(H74&gt;G74,1,"")</f>
        <v/>
      </c>
      <c r="AU74" s="68">
        <f>IF(H76&gt;G76,2,"")</f>
        <v>2</v>
      </c>
      <c r="AV74" s="109"/>
      <c r="AW74" s="110">
        <f>IF(G72&gt;H72,4,"")</f>
        <v>4</v>
      </c>
      <c r="AX74" s="68">
        <f>IF(COUNTIF(AK72:AK75,AK74)=3,IF(AY74&gt;0,IF(OR(AND(AY74=AY72,BB74&gt;0),AND(AY74=AY73,BC74&gt;0),AND(AY74=AY75,BE74&gt;0)),AY74+5,AY74),0),0)</f>
        <v>0</v>
      </c>
      <c r="AY74" s="129">
        <f>SUM(BB74:BE74)</f>
        <v>0</v>
      </c>
      <c r="AZ74" s="130" t="str">
        <f>IF(COUNTIF(AK72:AK75,AK74)=3,IF(AK74=AK72,AF72,AF73),IF(AND(COUNTIF(AK72:AK75,AK74)=4,COUNTIF(BG72:BG75,BG74)=3),IF(BG74=BG72,AF72,AF73),""))</f>
        <v/>
      </c>
      <c r="BA74" s="130" t="str">
        <f>IF(COUNTIF(AK72:AK75,AK74)=3,IF(AK74=AK75,AF75,AF73),IF(AND(COUNTIF(AK72:AK75,AK74)=4,COUNTIF(BG72:BG75,BG74)=3),IF(BG74=BG75,AF75,AF73),""))</f>
        <v/>
      </c>
      <c r="BB74" s="130" t="str">
        <f>IF(COUNTIF(AZ74:BA74,BB71)=1,1000*(H74-G74)+10*H74,"")</f>
        <v/>
      </c>
      <c r="BC74" s="130" t="str">
        <f>IF(COUNTIF(AZ74:BA74,BC71)=1,1000*(H76-G76)+10*H76,"")</f>
        <v/>
      </c>
      <c r="BD74" s="131"/>
      <c r="BE74" s="132" t="str">
        <f>IF(COUNTIF(AZ74:BA74,BE71)=1,1000*(G72-H72)+10*G72,"")</f>
        <v/>
      </c>
      <c r="BF74" s="249">
        <f>IF(COUNTIF(BG72:BG75,BG74)=3,BG74*10+AY74/100,IF(COUNTIF(BG72:BG75,BG74)=2,IF(AND(BG72=BG74,AT74=1),BG74*10+AY74+5,IF(AND(BG73=BG74,AU74=2),BG74*10+AY74+5,IF(AND(BG74=BG75,AW74=4),BG74*10+AY74+5,BG74*10))),BG74*10))</f>
        <v>0</v>
      </c>
      <c r="BG74" s="130">
        <f>IF(COUNTIF(AK72:AK75,AK74)=4,(AQ74*10000)+(AO74*100),0)</f>
        <v>0</v>
      </c>
      <c r="BH74" s="266" t="str">
        <f>F72</f>
        <v>Autriche</v>
      </c>
      <c r="BI74" s="267"/>
      <c r="BJ74" s="200">
        <v>1.2</v>
      </c>
      <c r="BK74" s="218"/>
    </row>
    <row r="75" spans="1:63" s="128" customFormat="1" ht="15.75" thickBot="1" x14ac:dyDescent="0.25">
      <c r="A75" s="217"/>
      <c r="B75" s="66">
        <f t="shared" si="40"/>
        <v>1</v>
      </c>
      <c r="C75" s="66">
        <f t="shared" si="41"/>
        <v>0</v>
      </c>
      <c r="D75" s="66">
        <f t="shared" si="42"/>
        <v>0</v>
      </c>
      <c r="E75" s="66">
        <f t="shared" si="43"/>
        <v>1</v>
      </c>
      <c r="F75" s="208" t="s">
        <v>112</v>
      </c>
      <c r="G75" s="156">
        <v>0</v>
      </c>
      <c r="H75" s="156">
        <v>2</v>
      </c>
      <c r="I75" s="157" t="s">
        <v>4</v>
      </c>
      <c r="J75" s="199">
        <f>Grille!E38</f>
        <v>5.7</v>
      </c>
      <c r="K75" s="199">
        <f>Grille!F38</f>
        <v>4</v>
      </c>
      <c r="L75" s="199">
        <f>Grille!G38</f>
        <v>1.5</v>
      </c>
      <c r="M75" s="66">
        <f t="shared" si="44"/>
        <v>1</v>
      </c>
      <c r="N75" s="66">
        <f t="shared" si="45"/>
        <v>1</v>
      </c>
      <c r="O75" s="66">
        <f t="shared" si="46"/>
        <v>0</v>
      </c>
      <c r="P75" s="66">
        <f t="shared" si="47"/>
        <v>0</v>
      </c>
      <c r="Q75" s="221"/>
      <c r="R75" s="69">
        <v>4</v>
      </c>
      <c r="S75" s="69"/>
      <c r="T75" s="91">
        <v>4</v>
      </c>
      <c r="U75" s="92" t="str">
        <f>VLOOKUP(R75,AG72:AQ75,2,FALSE)</f>
        <v>Hongrie</v>
      </c>
      <c r="V75" s="91">
        <f>VLOOKUP(R75,AG72:AQ75,5,FALSE)</f>
        <v>0</v>
      </c>
      <c r="W75" s="93">
        <f>VLOOKUP(R75,AG72:AQ75,4,FALSE)</f>
        <v>3</v>
      </c>
      <c r="X75" s="93">
        <f>VLOOKUP(R75,AG72:AQ75,6,FALSE)</f>
        <v>0</v>
      </c>
      <c r="Y75" s="93">
        <f>VLOOKUP(R75,AG72:AQ75,7,FALSE)</f>
        <v>0</v>
      </c>
      <c r="Z75" s="93">
        <f>VLOOKUP(R75,AG72:AQ75,8,FALSE)</f>
        <v>3</v>
      </c>
      <c r="AA75" s="93">
        <f>VLOOKUP(R75,AG72:AQ75,9,FALSE)</f>
        <v>0</v>
      </c>
      <c r="AB75" s="93">
        <f>VLOOKUP(R75,AG72:AQ75,10,FALSE)</f>
        <v>4</v>
      </c>
      <c r="AC75" s="94">
        <f>VLOOKUP(R75,AG72:AQ75,11,FALSE)</f>
        <v>-4</v>
      </c>
      <c r="AD75" s="217"/>
      <c r="AE75" s="217"/>
      <c r="AF75" s="77">
        <v>4</v>
      </c>
      <c r="AG75" s="78">
        <f>RANK(AI75,AI72:AI75)</f>
        <v>4</v>
      </c>
      <c r="AH75" s="78" t="str">
        <f>I72</f>
        <v>Hongrie</v>
      </c>
      <c r="AI75" s="67">
        <f>(AK75*10000000000)+((AR75+AX75+BF75)*100000)+(AQ75*1000)+(AO75*10)-AF75</f>
        <v>-4004</v>
      </c>
      <c r="AJ75" s="78">
        <f>M72+B74+B75</f>
        <v>3</v>
      </c>
      <c r="AK75" s="78">
        <f>(3*AL75)+AM75</f>
        <v>0</v>
      </c>
      <c r="AL75" s="78">
        <f>N72+N73+C75</f>
        <v>0</v>
      </c>
      <c r="AM75" s="78">
        <f>O72+O73+D75</f>
        <v>0</v>
      </c>
      <c r="AN75" s="78">
        <f>P72+P73+E75</f>
        <v>3</v>
      </c>
      <c r="AO75" s="78">
        <f>H72+H73+G75</f>
        <v>0</v>
      </c>
      <c r="AP75" s="78">
        <f>G72+G73+H75</f>
        <v>4</v>
      </c>
      <c r="AQ75" s="78">
        <f>AO75-AP75</f>
        <v>-4</v>
      </c>
      <c r="AR75" s="111">
        <f>IF(AND(AS75&lt;&gt;"",COUNTIF(AT75:AW75,AS75)=1),1000,0)</f>
        <v>0</v>
      </c>
      <c r="AS75" s="112" t="str">
        <f>IF(COUNTIF(AK72:AK75,AK75)=2,IF(AK75=AK72,AF72,IF(AK75=AK73,AF73,IF(AK75=AK74,AF74,""))),"")</f>
        <v/>
      </c>
      <c r="AT75" s="112" t="str">
        <f>IF(G75&gt;H75,1,"")</f>
        <v/>
      </c>
      <c r="AU75" s="112" t="str">
        <f>IF(H73&gt;G73,2,"")</f>
        <v/>
      </c>
      <c r="AV75" s="112" t="str">
        <f>IF(H72&gt;G72,3,"")</f>
        <v/>
      </c>
      <c r="AW75" s="113"/>
      <c r="AX75" s="68">
        <f>IF(COUNTIF(AK72:AK75,AK75)=3,IF(AY75&gt;0,IF(OR(AND(AY75=AY72,BB75&gt;0),AND(AY75=AY73,BC75&gt;0),AND(AY75=AY74,BD75&gt;0)),AY75+5,AY75),0),0)</f>
        <v>0</v>
      </c>
      <c r="AY75" s="133">
        <f>SUM(BB75:BE75)</f>
        <v>0</v>
      </c>
      <c r="AZ75" s="134" t="str">
        <f>IF(COUNTIF(AK72:AK75,AK75)=3,IF(AK75=AK72,AF72,AF73),IF(AND(COUNTIF(AK72:AK75,AK75)=4,COUNTIF(BG72:BG75,BG75)=3),IF(BG75=BG72,AF72,AF73),""))</f>
        <v/>
      </c>
      <c r="BA75" s="134" t="str">
        <f>IF(COUNTIF(AK72:AK75,AK75)=3,IF(AK75=AK74,AF74,AF73),IF(AND(COUNTIF(AK72:AK75,AK75)=4,COUNTIF(BG72:BG75,BG75)=3),IF(BG75=BG74,AF74,AF73),""))</f>
        <v/>
      </c>
      <c r="BB75" s="134" t="str">
        <f>IF(COUNTIF(AZ75:BA75,BB71)=1,1000*(G75-H75)+10*G75,"")</f>
        <v/>
      </c>
      <c r="BC75" s="134" t="str">
        <f>IF(COUNTIF(AZ75:BA75,BC71)=1,1000*(H73-G73)+10*H73,"")</f>
        <v/>
      </c>
      <c r="BD75" s="134" t="str">
        <f>IF(COUNTIF(AZ75:BA75,BD71)=1,1000*(H72-G72)+10*H72,"")</f>
        <v/>
      </c>
      <c r="BE75" s="135"/>
      <c r="BF75" s="249">
        <f>IF(COUNTIF(BG72:BG75,BG75)=3,BG75*10+AY75/100,IF(COUNTIF(BG72:BG75,BG75)=2,IF(AND(BG72=BG75,AT75=1),BG75*10+AY75+5,IF(AND(BG73=BG75,AU75=2),BG75*10+AY75+5,IF(AND(BG74=BG75,AV75=3),BG75*10+AY75+5,BG75*10))),BG75*10))</f>
        <v>0</v>
      </c>
      <c r="BG75" s="130">
        <f>IF(COUNTIF(AK72:AK75,AK75)=4,(AQ75*10000)+(AO75*100),0)</f>
        <v>0</v>
      </c>
      <c r="BH75" s="266" t="str">
        <f>I72</f>
        <v>Hongrie</v>
      </c>
      <c r="BI75" s="267"/>
      <c r="BJ75" s="200">
        <v>2.1</v>
      </c>
      <c r="BK75" s="218"/>
    </row>
    <row r="76" spans="1:63" s="128" customFormat="1" ht="15.75" thickBot="1" x14ac:dyDescent="0.25">
      <c r="A76" s="217"/>
      <c r="B76" s="66">
        <f t="shared" si="40"/>
        <v>1</v>
      </c>
      <c r="C76" s="66">
        <f t="shared" si="41"/>
        <v>0</v>
      </c>
      <c r="D76" s="66">
        <f t="shared" si="42"/>
        <v>0</v>
      </c>
      <c r="E76" s="66">
        <f t="shared" si="43"/>
        <v>1</v>
      </c>
      <c r="F76" s="209" t="s">
        <v>110</v>
      </c>
      <c r="G76" s="156">
        <v>0</v>
      </c>
      <c r="H76" s="156">
        <v>1</v>
      </c>
      <c r="I76" s="158" t="s">
        <v>111</v>
      </c>
      <c r="J76" s="199">
        <f>Grille!E39</f>
        <v>3.6</v>
      </c>
      <c r="K76" s="199">
        <f>Grille!F39</f>
        <v>3.4</v>
      </c>
      <c r="L76" s="199">
        <f>Grille!G39</f>
        <v>2</v>
      </c>
      <c r="M76" s="66">
        <f t="shared" si="44"/>
        <v>1</v>
      </c>
      <c r="N76" s="66">
        <f t="shared" si="45"/>
        <v>1</v>
      </c>
      <c r="O76" s="66">
        <f t="shared" si="46"/>
        <v>0</v>
      </c>
      <c r="P76" s="66">
        <f t="shared" si="47"/>
        <v>0</v>
      </c>
      <c r="Q76" s="221"/>
      <c r="R76" s="66"/>
      <c r="S76" s="66"/>
      <c r="T76" s="221"/>
      <c r="U76" s="222"/>
      <c r="V76" s="221"/>
      <c r="W76" s="221"/>
      <c r="X76" s="221"/>
      <c r="Y76" s="221"/>
      <c r="Z76" s="221"/>
      <c r="AA76" s="221"/>
      <c r="AB76" s="221"/>
      <c r="AC76" s="221"/>
      <c r="AD76" s="217"/>
      <c r="AE76" s="217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61"/>
      <c r="AZ76" s="161"/>
      <c r="BA76" s="161"/>
      <c r="BB76" s="161"/>
      <c r="BC76" s="161"/>
      <c r="BD76" s="161"/>
      <c r="BE76" s="161"/>
      <c r="BF76" s="161"/>
      <c r="BG76" s="161"/>
      <c r="BH76" s="218"/>
      <c r="BI76" s="218"/>
      <c r="BJ76" s="218"/>
      <c r="BK76" s="218"/>
    </row>
    <row r="77" spans="1:63" x14ac:dyDescent="0.2">
      <c r="A77" s="217"/>
      <c r="B77" s="65"/>
      <c r="C77" s="65"/>
      <c r="D77" s="65"/>
      <c r="E77" s="65"/>
      <c r="F77" s="220"/>
      <c r="G77" s="221"/>
      <c r="H77" s="221"/>
      <c r="I77" s="220"/>
      <c r="J77" s="221"/>
      <c r="K77" s="221"/>
      <c r="L77" s="221"/>
      <c r="M77" s="217"/>
      <c r="N77" s="217"/>
      <c r="O77" s="217"/>
      <c r="P77" s="217"/>
      <c r="Q77" s="217"/>
      <c r="R77" s="193"/>
      <c r="S77" s="193"/>
      <c r="T77" s="221"/>
      <c r="U77" s="222"/>
      <c r="V77" s="221"/>
      <c r="W77" s="221"/>
      <c r="X77" s="221"/>
      <c r="Y77" s="221"/>
      <c r="Z77" s="221"/>
      <c r="AA77" s="221"/>
      <c r="AB77" s="221"/>
      <c r="AC77" s="221"/>
      <c r="AD77" s="217"/>
      <c r="AE77" s="217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59"/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217"/>
      <c r="BI77" s="217"/>
      <c r="BJ77" s="217"/>
      <c r="BK77" s="217"/>
    </row>
    <row r="78" spans="1:63" x14ac:dyDescent="0.2">
      <c r="A78" s="217"/>
      <c r="B78" s="65"/>
      <c r="C78" s="65"/>
      <c r="D78" s="65"/>
      <c r="E78" s="65"/>
      <c r="F78" s="220"/>
      <c r="G78" s="221"/>
      <c r="H78" s="221"/>
      <c r="I78" s="220"/>
      <c r="J78" s="221"/>
      <c r="K78" s="221"/>
      <c r="L78" s="221"/>
      <c r="M78" s="217"/>
      <c r="N78" s="217"/>
      <c r="O78" s="217"/>
      <c r="P78" s="217"/>
      <c r="Q78" s="217"/>
      <c r="R78" s="193"/>
      <c r="S78" s="193"/>
      <c r="T78" s="221"/>
      <c r="U78" s="222"/>
      <c r="V78" s="221"/>
      <c r="W78" s="221"/>
      <c r="X78" s="221"/>
      <c r="Y78" s="221"/>
      <c r="Z78" s="221"/>
      <c r="AA78" s="221"/>
      <c r="AB78" s="221"/>
      <c r="AC78" s="221"/>
      <c r="AD78" s="217"/>
      <c r="AE78" s="217"/>
      <c r="AF78" s="159"/>
      <c r="AG78" s="159"/>
      <c r="AH78" s="159"/>
      <c r="AI78" s="159"/>
      <c r="AJ78" s="159"/>
      <c r="AK78" s="159"/>
      <c r="AL78" s="159"/>
      <c r="AM78" s="159"/>
      <c r="AN78" s="159"/>
      <c r="AO78" s="159"/>
      <c r="AP78" s="159"/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217"/>
      <c r="BI78" s="217"/>
      <c r="BJ78" s="217"/>
      <c r="BK78" s="217"/>
    </row>
    <row r="79" spans="1:63" ht="15.75" thickBot="1" x14ac:dyDescent="0.25">
      <c r="A79" s="217"/>
      <c r="B79" s="65"/>
      <c r="C79" s="65"/>
      <c r="D79" s="65"/>
      <c r="E79" s="65"/>
      <c r="F79" s="220"/>
      <c r="G79" s="221"/>
      <c r="H79" s="221"/>
      <c r="I79" s="220"/>
      <c r="J79" s="221"/>
      <c r="K79" s="221"/>
      <c r="L79" s="221"/>
      <c r="M79" s="217"/>
      <c r="N79" s="217"/>
      <c r="O79" s="217"/>
      <c r="P79" s="217"/>
      <c r="Q79" s="217"/>
      <c r="R79" s="193"/>
      <c r="S79" s="193"/>
      <c r="T79" s="221"/>
      <c r="U79" s="222"/>
      <c r="V79" s="221"/>
      <c r="W79" s="221"/>
      <c r="X79" s="221"/>
      <c r="Y79" s="221"/>
      <c r="Z79" s="221"/>
      <c r="AA79" s="221"/>
      <c r="AB79" s="221"/>
      <c r="AC79" s="221"/>
      <c r="AD79" s="217"/>
      <c r="AE79" s="217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217"/>
      <c r="BI79" s="217"/>
      <c r="BJ79" s="217"/>
      <c r="BK79" s="217"/>
    </row>
    <row r="80" spans="1:63" ht="15.75" thickBot="1" x14ac:dyDescent="0.25">
      <c r="A80" s="217"/>
      <c r="B80" s="160"/>
      <c r="C80" s="160"/>
      <c r="D80" s="160"/>
      <c r="E80" s="160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160"/>
      <c r="S80" s="160"/>
      <c r="T80" s="268" t="s">
        <v>114</v>
      </c>
      <c r="U80" s="269"/>
      <c r="V80" s="269"/>
      <c r="W80" s="269"/>
      <c r="X80" s="269"/>
      <c r="Y80" s="269"/>
      <c r="Z80" s="269"/>
      <c r="AA80" s="269"/>
      <c r="AB80" s="269"/>
      <c r="AC80" s="270"/>
      <c r="AD80" s="225"/>
      <c r="AE80" s="225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225"/>
      <c r="BI80" s="225"/>
      <c r="BJ80" s="225"/>
      <c r="BK80" s="217"/>
    </row>
    <row r="81" spans="1:63" ht="15.75" thickBot="1" x14ac:dyDescent="0.25">
      <c r="A81" s="217"/>
      <c r="B81" s="160"/>
      <c r="C81" s="160"/>
      <c r="D81" s="160"/>
      <c r="E81" s="160"/>
      <c r="F81" s="225"/>
      <c r="G81" s="225"/>
      <c r="H81" s="225"/>
      <c r="I81" s="225"/>
      <c r="J81" s="225"/>
      <c r="K81" s="225"/>
      <c r="L81" s="225"/>
      <c r="M81" s="225"/>
      <c r="N81" s="225"/>
      <c r="O81" s="225"/>
      <c r="P81" s="225"/>
      <c r="Q81" s="225"/>
      <c r="R81" s="160"/>
      <c r="S81" s="160"/>
      <c r="T81" s="225"/>
      <c r="U81" s="225"/>
      <c r="V81" s="225"/>
      <c r="W81" s="225"/>
      <c r="X81" s="225"/>
      <c r="Y81" s="225"/>
      <c r="Z81" s="225"/>
      <c r="AA81" s="225"/>
      <c r="AB81" s="225"/>
      <c r="AC81" s="225"/>
      <c r="AD81" s="225"/>
      <c r="AE81" s="225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225"/>
      <c r="BI81" s="225"/>
      <c r="BJ81" s="225"/>
      <c r="BK81" s="217"/>
    </row>
    <row r="82" spans="1:63" s="128" customFormat="1" ht="12.75" customHeight="1" thickBot="1" x14ac:dyDescent="0.25">
      <c r="A82" s="218"/>
      <c r="B82" s="160"/>
      <c r="C82" s="160"/>
      <c r="D82" s="160"/>
      <c r="E82" s="160"/>
      <c r="F82" s="225"/>
      <c r="G82" s="225"/>
      <c r="H82" s="225"/>
      <c r="I82" s="225"/>
      <c r="J82" s="225"/>
      <c r="K82" s="225"/>
      <c r="L82" s="225"/>
      <c r="M82" s="225"/>
      <c r="N82" s="225"/>
      <c r="O82" s="225"/>
      <c r="P82" s="225"/>
      <c r="Q82" s="225"/>
      <c r="R82" s="160"/>
      <c r="S82" s="160"/>
      <c r="T82" s="226"/>
      <c r="U82" s="227"/>
      <c r="V82" s="162" t="s">
        <v>36</v>
      </c>
      <c r="W82" s="163" t="s">
        <v>37</v>
      </c>
      <c r="X82" s="163" t="s">
        <v>14</v>
      </c>
      <c r="Y82" s="163" t="s">
        <v>12</v>
      </c>
      <c r="Z82" s="163" t="s">
        <v>38</v>
      </c>
      <c r="AA82" s="163" t="s">
        <v>39</v>
      </c>
      <c r="AB82" s="163" t="s">
        <v>40</v>
      </c>
      <c r="AC82" s="216" t="s">
        <v>41</v>
      </c>
      <c r="AD82" s="225"/>
      <c r="AE82" s="225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225"/>
      <c r="BI82" s="225"/>
      <c r="BJ82" s="225"/>
      <c r="BK82" s="218"/>
    </row>
    <row r="83" spans="1:63" s="128" customFormat="1" ht="15.75" customHeight="1" x14ac:dyDescent="0.2">
      <c r="A83" s="218"/>
      <c r="B83" s="160"/>
      <c r="C83" s="160"/>
      <c r="D83" s="160"/>
      <c r="E83" s="160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160"/>
      <c r="S83" s="160"/>
      <c r="T83" s="164">
        <v>1</v>
      </c>
      <c r="U83" s="165" t="str">
        <f>VLOOKUP(T83,AG83:AQ88,2,FALSE)</f>
        <v>Roumanie</v>
      </c>
      <c r="V83" s="164">
        <f t="shared" ref="V83:V88" si="48">(3*X83)+Y83</f>
        <v>4</v>
      </c>
      <c r="W83" s="166">
        <f t="shared" ref="W83:W88" si="49">SUM(X83:Z83)</f>
        <v>3</v>
      </c>
      <c r="X83" s="166">
        <f>VLOOKUP(T83,AG83:AQ88,6,FALSE)</f>
        <v>1</v>
      </c>
      <c r="Y83" s="166">
        <f>VLOOKUP(T83,AG83:AQ88,7,FALSE)</f>
        <v>1</v>
      </c>
      <c r="Z83" s="166">
        <f>VLOOKUP(T83,AG83:AQ88,8,FALSE)</f>
        <v>1</v>
      </c>
      <c r="AA83" s="166">
        <f>VLOOKUP(T83,AG83:AQ88,9,FALSE)</f>
        <v>3</v>
      </c>
      <c r="AB83" s="166">
        <f>VLOOKUP(T83,AG83:AQ88,10,FALSE)</f>
        <v>3</v>
      </c>
      <c r="AC83" s="167">
        <f t="shared" ref="AC83:AC88" si="50">AA83-AB83</f>
        <v>0</v>
      </c>
      <c r="AD83" s="228">
        <f t="shared" ref="AD83:AD88" si="51">VLOOKUP(T83,$AG$83:$AR$88,12,FALSE)</f>
        <v>1</v>
      </c>
      <c r="AE83" s="228"/>
      <c r="AF83" s="168">
        <v>1</v>
      </c>
      <c r="AG83" s="168">
        <f t="shared" ref="AG83:AG88" si="52">RANK(AI83,$AI$83:$AI$88)</f>
        <v>1</v>
      </c>
      <c r="AH83" s="168" t="str">
        <f>U19</f>
        <v>Roumanie</v>
      </c>
      <c r="AI83" s="169">
        <f t="shared" ref="AI83:AI88" si="53">(AK83*100000000)+(AQ83*100000)+(AO83*1000)-AF83</f>
        <v>400002999</v>
      </c>
      <c r="AJ83" s="168">
        <f>W19</f>
        <v>3</v>
      </c>
      <c r="AK83" s="168">
        <f>V19</f>
        <v>4</v>
      </c>
      <c r="AL83" s="168">
        <f t="shared" ref="AL83:AQ83" si="54">X19</f>
        <v>1</v>
      </c>
      <c r="AM83" s="168">
        <f t="shared" si="54"/>
        <v>1</v>
      </c>
      <c r="AN83" s="168">
        <f t="shared" si="54"/>
        <v>1</v>
      </c>
      <c r="AO83" s="168">
        <f t="shared" si="54"/>
        <v>3</v>
      </c>
      <c r="AP83" s="168">
        <f t="shared" si="54"/>
        <v>3</v>
      </c>
      <c r="AQ83" s="168">
        <f t="shared" si="54"/>
        <v>0</v>
      </c>
      <c r="AR83" s="168">
        <v>1</v>
      </c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218"/>
      <c r="BI83" s="218"/>
      <c r="BJ83" s="218"/>
      <c r="BK83" s="218"/>
    </row>
    <row r="84" spans="1:63" s="128" customFormat="1" ht="15.75" customHeight="1" x14ac:dyDescent="0.2">
      <c r="A84" s="218"/>
      <c r="B84" s="160"/>
      <c r="C84" s="160"/>
      <c r="D84" s="160"/>
      <c r="E84" s="160"/>
      <c r="F84" s="225"/>
      <c r="G84" s="225"/>
      <c r="H84" s="225"/>
      <c r="I84" s="225"/>
      <c r="J84" s="225"/>
      <c r="K84" s="225"/>
      <c r="L84" s="225"/>
      <c r="M84" s="225"/>
      <c r="N84" s="225"/>
      <c r="O84" s="225"/>
      <c r="P84" s="225"/>
      <c r="Q84" s="225"/>
      <c r="R84" s="160"/>
      <c r="S84" s="160"/>
      <c r="T84" s="170">
        <v>2</v>
      </c>
      <c r="U84" s="171" t="str">
        <f>VLOOKUP(T84,AG83:AQ88,2,FALSE)</f>
        <v>Pays de Galles</v>
      </c>
      <c r="V84" s="170">
        <f t="shared" si="48"/>
        <v>4</v>
      </c>
      <c r="W84" s="172">
        <f t="shared" si="49"/>
        <v>3</v>
      </c>
      <c r="X84" s="172">
        <f>VLOOKUP(T84,AG83:AQ88,6,FALSE)</f>
        <v>1</v>
      </c>
      <c r="Y84" s="172">
        <f>VLOOKUP(T84,AG83:AQ88,7,FALSE)</f>
        <v>1</v>
      </c>
      <c r="Z84" s="172">
        <f>VLOOKUP(T84,AG83:AQ88,8,FALSE)</f>
        <v>1</v>
      </c>
      <c r="AA84" s="172">
        <f>VLOOKUP(T84,AG83:AQ88,9,FALSE)</f>
        <v>3</v>
      </c>
      <c r="AB84" s="172">
        <f>VLOOKUP(T84,AG83:AQ88,10,FALSE)</f>
        <v>3</v>
      </c>
      <c r="AC84" s="173">
        <f t="shared" si="50"/>
        <v>0</v>
      </c>
      <c r="AD84" s="228">
        <f t="shared" si="51"/>
        <v>2</v>
      </c>
      <c r="AE84" s="228"/>
      <c r="AF84" s="168">
        <v>2</v>
      </c>
      <c r="AG84" s="168">
        <f t="shared" si="52"/>
        <v>2</v>
      </c>
      <c r="AH84" s="168" t="str">
        <f>U30</f>
        <v>Pays de Galles</v>
      </c>
      <c r="AI84" s="169">
        <f t="shared" si="53"/>
        <v>400002998</v>
      </c>
      <c r="AJ84" s="168">
        <f>W30</f>
        <v>3</v>
      </c>
      <c r="AK84" s="168">
        <f>V30</f>
        <v>4</v>
      </c>
      <c r="AL84" s="168">
        <f t="shared" ref="AL84:AQ84" si="55">X30</f>
        <v>1</v>
      </c>
      <c r="AM84" s="168">
        <f t="shared" si="55"/>
        <v>1</v>
      </c>
      <c r="AN84" s="168">
        <f t="shared" si="55"/>
        <v>1</v>
      </c>
      <c r="AO84" s="168">
        <f t="shared" si="55"/>
        <v>3</v>
      </c>
      <c r="AP84" s="168">
        <f t="shared" si="55"/>
        <v>3</v>
      </c>
      <c r="AQ84" s="168">
        <f t="shared" si="55"/>
        <v>0</v>
      </c>
      <c r="AR84" s="168">
        <v>2</v>
      </c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218"/>
      <c r="BI84" s="218"/>
      <c r="BJ84" s="218"/>
      <c r="BK84" s="218"/>
    </row>
    <row r="85" spans="1:63" s="128" customFormat="1" ht="15.75" customHeight="1" x14ac:dyDescent="0.2">
      <c r="A85" s="218"/>
      <c r="B85" s="160"/>
      <c r="C85" s="160"/>
      <c r="D85" s="160"/>
      <c r="E85" s="160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160"/>
      <c r="S85" s="160"/>
      <c r="T85" s="174">
        <v>3</v>
      </c>
      <c r="U85" s="175" t="str">
        <f>VLOOKUP(T85,AG83:AQ88,2,FALSE)</f>
        <v>Ukraine</v>
      </c>
      <c r="V85" s="174">
        <f t="shared" si="48"/>
        <v>4</v>
      </c>
      <c r="W85" s="176">
        <f t="shared" si="49"/>
        <v>3</v>
      </c>
      <c r="X85" s="176">
        <f>VLOOKUP(T85,AG83:AQ88,6,FALSE)</f>
        <v>1</v>
      </c>
      <c r="Y85" s="176">
        <f>VLOOKUP(T85,AG83:AQ88,7,FALSE)</f>
        <v>1</v>
      </c>
      <c r="Z85" s="176">
        <f>VLOOKUP(T85,AG83:AQ88,8,FALSE)</f>
        <v>1</v>
      </c>
      <c r="AA85" s="176">
        <f>VLOOKUP(T85,AG83:AQ88,9,FALSE)</f>
        <v>3</v>
      </c>
      <c r="AB85" s="176">
        <f>VLOOKUP(T85,AG83:AQ88,10,FALSE)</f>
        <v>4</v>
      </c>
      <c r="AC85" s="177">
        <f t="shared" si="50"/>
        <v>-1</v>
      </c>
      <c r="AD85" s="228">
        <f t="shared" si="51"/>
        <v>3</v>
      </c>
      <c r="AE85" s="228"/>
      <c r="AF85" s="168">
        <v>3</v>
      </c>
      <c r="AG85" s="168">
        <f t="shared" si="52"/>
        <v>3</v>
      </c>
      <c r="AH85" s="168" t="str">
        <f>U41</f>
        <v>Ukraine</v>
      </c>
      <c r="AI85" s="169">
        <f t="shared" si="53"/>
        <v>399902997</v>
      </c>
      <c r="AJ85" s="168">
        <f>W41</f>
        <v>3</v>
      </c>
      <c r="AK85" s="168">
        <f>V41</f>
        <v>4</v>
      </c>
      <c r="AL85" s="168">
        <f t="shared" ref="AL85:AQ85" si="56">X41</f>
        <v>1</v>
      </c>
      <c r="AM85" s="168">
        <f t="shared" si="56"/>
        <v>1</v>
      </c>
      <c r="AN85" s="168">
        <f t="shared" si="56"/>
        <v>1</v>
      </c>
      <c r="AO85" s="168">
        <f t="shared" si="56"/>
        <v>3</v>
      </c>
      <c r="AP85" s="168">
        <f t="shared" si="56"/>
        <v>4</v>
      </c>
      <c r="AQ85" s="168">
        <f t="shared" si="56"/>
        <v>-1</v>
      </c>
      <c r="AR85" s="168">
        <v>3</v>
      </c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218"/>
      <c r="BI85" s="218"/>
      <c r="BJ85" s="218"/>
      <c r="BK85" s="218"/>
    </row>
    <row r="86" spans="1:63" s="128" customFormat="1" ht="15.75" customHeight="1" thickBot="1" x14ac:dyDescent="0.25">
      <c r="A86" s="218"/>
      <c r="B86" s="160"/>
      <c r="C86" s="160"/>
      <c r="D86" s="160"/>
      <c r="E86" s="160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160"/>
      <c r="S86" s="160"/>
      <c r="T86" s="178">
        <v>4</v>
      </c>
      <c r="U86" s="179" t="str">
        <f>VLOOKUP(T86,AG83:AQ88,2,FALSE)</f>
        <v>Suède</v>
      </c>
      <c r="V86" s="178">
        <f t="shared" si="48"/>
        <v>3</v>
      </c>
      <c r="W86" s="180">
        <f t="shared" si="49"/>
        <v>3</v>
      </c>
      <c r="X86" s="180">
        <f>VLOOKUP(T86,AG83:AQ88,6,FALSE)</f>
        <v>1</v>
      </c>
      <c r="Y86" s="180">
        <f>VLOOKUP(T86,AG83:AQ88,7,FALSE)</f>
        <v>0</v>
      </c>
      <c r="Z86" s="180">
        <f>VLOOKUP(T86,AG83:AQ88,8,FALSE)</f>
        <v>2</v>
      </c>
      <c r="AA86" s="180">
        <f>VLOOKUP(T86,AG83:AQ88,9,FALSE)</f>
        <v>4</v>
      </c>
      <c r="AB86" s="180">
        <f>VLOOKUP(T86,AG83:AQ88,10,FALSE)</f>
        <v>4</v>
      </c>
      <c r="AC86" s="181">
        <f t="shared" si="50"/>
        <v>0</v>
      </c>
      <c r="AD86" s="228">
        <f t="shared" si="51"/>
        <v>5</v>
      </c>
      <c r="AE86" s="228"/>
      <c r="AF86" s="168">
        <v>4</v>
      </c>
      <c r="AG86" s="168">
        <f t="shared" si="52"/>
        <v>6</v>
      </c>
      <c r="AH86" s="168" t="str">
        <f>U52</f>
        <v>Croatie</v>
      </c>
      <c r="AI86" s="169">
        <f t="shared" si="53"/>
        <v>199900996</v>
      </c>
      <c r="AJ86" s="168">
        <f>W52</f>
        <v>3</v>
      </c>
      <c r="AK86" s="168">
        <f>V52</f>
        <v>2</v>
      </c>
      <c r="AL86" s="168">
        <f t="shared" ref="AL86:AQ86" si="57">X52</f>
        <v>0</v>
      </c>
      <c r="AM86" s="168">
        <f t="shared" si="57"/>
        <v>2</v>
      </c>
      <c r="AN86" s="168">
        <f t="shared" si="57"/>
        <v>1</v>
      </c>
      <c r="AO86" s="168">
        <f t="shared" si="57"/>
        <v>1</v>
      </c>
      <c r="AP86" s="168">
        <f t="shared" si="57"/>
        <v>2</v>
      </c>
      <c r="AQ86" s="168">
        <f t="shared" si="57"/>
        <v>-1</v>
      </c>
      <c r="AR86" s="168">
        <v>4</v>
      </c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218"/>
      <c r="BI86" s="218"/>
      <c r="BJ86" s="218"/>
      <c r="BK86" s="218"/>
    </row>
    <row r="87" spans="1:63" s="128" customFormat="1" ht="15.75" customHeight="1" x14ac:dyDescent="0.2">
      <c r="A87" s="218"/>
      <c r="B87" s="160"/>
      <c r="C87" s="160"/>
      <c r="D87" s="160"/>
      <c r="E87" s="160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160"/>
      <c r="S87" s="160"/>
      <c r="T87" s="182">
        <v>5</v>
      </c>
      <c r="U87" s="183" t="str">
        <f>VLOOKUP(T87,AG83:AQ88,2,FALSE)</f>
        <v>Islande</v>
      </c>
      <c r="V87" s="182">
        <f t="shared" si="48"/>
        <v>3</v>
      </c>
      <c r="W87" s="184">
        <f t="shared" si="49"/>
        <v>3</v>
      </c>
      <c r="X87" s="184">
        <f>VLOOKUP(T87,AG83:AQ88,6,FALSE)</f>
        <v>1</v>
      </c>
      <c r="Y87" s="184">
        <f>VLOOKUP(T87,AG83:AQ88,7,FALSE)</f>
        <v>0</v>
      </c>
      <c r="Z87" s="184">
        <f>VLOOKUP(T87,AG83:AQ88,8,FALSE)</f>
        <v>2</v>
      </c>
      <c r="AA87" s="184">
        <f>VLOOKUP(T87,AG83:AQ88,9,FALSE)</f>
        <v>1</v>
      </c>
      <c r="AB87" s="184">
        <f>VLOOKUP(T87,AG83:AQ88,10,FALSE)</f>
        <v>3</v>
      </c>
      <c r="AC87" s="185">
        <f t="shared" si="50"/>
        <v>-2</v>
      </c>
      <c r="AD87" s="228">
        <f t="shared" si="51"/>
        <v>6</v>
      </c>
      <c r="AE87" s="228"/>
      <c r="AF87" s="168">
        <v>5</v>
      </c>
      <c r="AG87" s="168">
        <f t="shared" si="52"/>
        <v>4</v>
      </c>
      <c r="AH87" s="168" t="str">
        <f>U63</f>
        <v>Suède</v>
      </c>
      <c r="AI87" s="169">
        <f t="shared" si="53"/>
        <v>300003995</v>
      </c>
      <c r="AJ87" s="168">
        <f>W63</f>
        <v>3</v>
      </c>
      <c r="AK87" s="168">
        <f>V63</f>
        <v>3</v>
      </c>
      <c r="AL87" s="168">
        <f t="shared" ref="AL87:AQ87" si="58">X63</f>
        <v>1</v>
      </c>
      <c r="AM87" s="168">
        <f t="shared" si="58"/>
        <v>0</v>
      </c>
      <c r="AN87" s="168">
        <f t="shared" si="58"/>
        <v>2</v>
      </c>
      <c r="AO87" s="168">
        <f t="shared" si="58"/>
        <v>4</v>
      </c>
      <c r="AP87" s="168">
        <f t="shared" si="58"/>
        <v>4</v>
      </c>
      <c r="AQ87" s="168">
        <f t="shared" si="58"/>
        <v>0</v>
      </c>
      <c r="AR87" s="168">
        <v>5</v>
      </c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218"/>
      <c r="BI87" s="218"/>
      <c r="BJ87" s="218"/>
      <c r="BK87" s="218"/>
    </row>
    <row r="88" spans="1:63" ht="15.75" customHeight="1" thickBot="1" x14ac:dyDescent="0.25">
      <c r="A88" s="217"/>
      <c r="B88" s="160"/>
      <c r="C88" s="160"/>
      <c r="D88" s="160"/>
      <c r="E88" s="160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160"/>
      <c r="S88" s="160"/>
      <c r="T88" s="186">
        <v>6</v>
      </c>
      <c r="U88" s="187" t="str">
        <f>VLOOKUP(T88,AG83:AQ88,2,FALSE)</f>
        <v>Croatie</v>
      </c>
      <c r="V88" s="186">
        <f t="shared" si="48"/>
        <v>2</v>
      </c>
      <c r="W88" s="188">
        <f t="shared" si="49"/>
        <v>3</v>
      </c>
      <c r="X88" s="188">
        <f>VLOOKUP(T88,AG83:AQ88,6,FALSE)</f>
        <v>0</v>
      </c>
      <c r="Y88" s="188">
        <f>VLOOKUP(T88,AG83:AQ88,7,FALSE)</f>
        <v>2</v>
      </c>
      <c r="Z88" s="188">
        <f>VLOOKUP(T88,AG83:AQ88,8,FALSE)</f>
        <v>1</v>
      </c>
      <c r="AA88" s="188">
        <f>VLOOKUP(T88,AG83:AQ88,9,FALSE)</f>
        <v>1</v>
      </c>
      <c r="AB88" s="188">
        <f>VLOOKUP(T88,AG83:AQ88,10,FALSE)</f>
        <v>2</v>
      </c>
      <c r="AC88" s="189">
        <f t="shared" si="50"/>
        <v>-1</v>
      </c>
      <c r="AD88" s="228">
        <f t="shared" si="51"/>
        <v>4</v>
      </c>
      <c r="AE88" s="228"/>
      <c r="AF88" s="168">
        <v>6</v>
      </c>
      <c r="AG88" s="168">
        <f t="shared" si="52"/>
        <v>5</v>
      </c>
      <c r="AH88" s="168" t="str">
        <f>U74</f>
        <v>Islande</v>
      </c>
      <c r="AI88" s="169">
        <f t="shared" si="53"/>
        <v>299800994</v>
      </c>
      <c r="AJ88" s="168">
        <f>W74</f>
        <v>3</v>
      </c>
      <c r="AK88" s="168">
        <f>V74</f>
        <v>3</v>
      </c>
      <c r="AL88" s="168">
        <f t="shared" ref="AL88:AQ88" si="59">X74</f>
        <v>1</v>
      </c>
      <c r="AM88" s="168">
        <f t="shared" si="59"/>
        <v>0</v>
      </c>
      <c r="AN88" s="168">
        <f t="shared" si="59"/>
        <v>2</v>
      </c>
      <c r="AO88" s="168">
        <f t="shared" si="59"/>
        <v>1</v>
      </c>
      <c r="AP88" s="168">
        <f t="shared" si="59"/>
        <v>3</v>
      </c>
      <c r="AQ88" s="168">
        <f t="shared" si="59"/>
        <v>-2</v>
      </c>
      <c r="AR88" s="168">
        <v>6</v>
      </c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217"/>
      <c r="BI88" s="217"/>
      <c r="BJ88" s="217"/>
      <c r="BK88" s="217"/>
    </row>
    <row r="89" spans="1:63" x14ac:dyDescent="0.2">
      <c r="A89" s="217"/>
      <c r="B89" s="160"/>
      <c r="C89" s="160"/>
      <c r="D89" s="160"/>
      <c r="E89" s="160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160"/>
      <c r="S89" s="160"/>
      <c r="T89" s="225"/>
      <c r="U89" s="225"/>
      <c r="V89" s="225"/>
      <c r="W89" s="225"/>
      <c r="X89" s="225"/>
      <c r="Y89" s="225"/>
      <c r="Z89" s="225"/>
      <c r="AA89" s="225"/>
      <c r="AB89" s="225"/>
      <c r="AC89" s="225"/>
      <c r="AD89" s="225"/>
      <c r="AE89" s="225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225"/>
      <c r="BI89" s="225"/>
      <c r="BJ89" s="225"/>
      <c r="BK89" s="217"/>
    </row>
    <row r="90" spans="1:63" x14ac:dyDescent="0.2">
      <c r="A90" s="217"/>
      <c r="B90" s="160"/>
      <c r="C90" s="160"/>
      <c r="D90" s="160"/>
      <c r="E90" s="160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25"/>
      <c r="R90" s="160"/>
      <c r="S90" s="160"/>
      <c r="T90" s="225"/>
      <c r="U90" s="225"/>
      <c r="V90" s="225"/>
      <c r="W90" s="225"/>
      <c r="X90" s="225"/>
      <c r="Y90" s="225"/>
      <c r="Z90" s="225"/>
      <c r="AA90" s="225"/>
      <c r="AB90" s="225"/>
      <c r="AC90" s="225"/>
      <c r="AD90" s="225"/>
      <c r="AE90" s="225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225"/>
      <c r="BI90" s="225"/>
      <c r="BJ90" s="225"/>
      <c r="BK90" s="217"/>
    </row>
    <row r="91" spans="1:63" s="128" customFormat="1" ht="15" hidden="1" customHeight="1" x14ac:dyDescent="0.2">
      <c r="A91" s="161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 t="str">
        <f>CONCATENATE(SMALL($AD$83:$AD$86,1),SMALL($AD$83:$AD$86,2),SMALL($AD$83:$AD$86,3),SMALL($AD$83:$AD$86,4))</f>
        <v>1235</v>
      </c>
      <c r="V91" s="190" t="str">
        <f>VLOOKUP(U91,AH93:AJ107,3,FALSE)</f>
        <v>Ukraine</v>
      </c>
      <c r="W91" s="190" t="str">
        <f>VLOOKUP(U91,AH93:AK107,4,FALSE)</f>
        <v>Roumanie</v>
      </c>
      <c r="X91" s="190" t="str">
        <f>VLOOKUP(U91,AH93:AL107,5,FALSE)</f>
        <v>Pays de Galles</v>
      </c>
      <c r="Y91" s="190" t="str">
        <f>VLOOKUP(U91,AH93:AM107,6,FALSE)</f>
        <v>Suède</v>
      </c>
      <c r="Z91" s="190"/>
      <c r="AA91" s="190"/>
      <c r="AB91" s="160"/>
      <c r="AC91" s="160"/>
      <c r="AD91" s="160"/>
      <c r="AE91" s="160"/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/>
      <c r="BK91" s="161"/>
    </row>
    <row r="92" spans="1:63" s="128" customFormat="1" ht="12.75" hidden="1" customHeight="1" x14ac:dyDescent="0.2">
      <c r="A92" s="161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1"/>
      <c r="V92" s="161"/>
      <c r="W92" s="161"/>
      <c r="X92" s="161"/>
      <c r="Y92" s="161"/>
      <c r="Z92" s="161"/>
      <c r="AA92" s="160"/>
      <c r="AB92" s="160"/>
      <c r="AC92" s="160"/>
      <c r="AD92" s="160"/>
      <c r="AE92" s="160"/>
      <c r="AF92" s="160"/>
      <c r="AG92" s="160"/>
      <c r="AH92" s="160"/>
      <c r="AI92" s="160"/>
      <c r="AJ92" s="160" t="s">
        <v>115</v>
      </c>
      <c r="AK92" s="160" t="s">
        <v>116</v>
      </c>
      <c r="AL92" s="160" t="s">
        <v>117</v>
      </c>
      <c r="AM92" s="160" t="s">
        <v>118</v>
      </c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1"/>
    </row>
    <row r="93" spans="1:63" s="128" customFormat="1" ht="15" hidden="1" customHeight="1" x14ac:dyDescent="0.2">
      <c r="A93" s="161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1"/>
      <c r="V93" s="161"/>
      <c r="W93" s="161"/>
      <c r="X93" s="161"/>
      <c r="Y93" s="161"/>
      <c r="Z93" s="161"/>
      <c r="AA93" s="160"/>
      <c r="AB93" s="160"/>
      <c r="AC93" s="160"/>
      <c r="AD93" s="160"/>
      <c r="AE93" s="160"/>
      <c r="AF93" s="160"/>
      <c r="AG93" s="160"/>
      <c r="AH93" s="191" t="s">
        <v>119</v>
      </c>
      <c r="AI93" s="160"/>
      <c r="AJ93" s="190" t="str">
        <f>U41</f>
        <v>Ukraine</v>
      </c>
      <c r="AK93" s="190" t="str">
        <f>U52</f>
        <v>Croatie</v>
      </c>
      <c r="AL93" s="190" t="str">
        <f>U19</f>
        <v>Roumanie</v>
      </c>
      <c r="AM93" s="190" t="str">
        <f>U30</f>
        <v>Pays de Galles</v>
      </c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  <c r="BI93" s="160"/>
      <c r="BJ93" s="160"/>
      <c r="BK93" s="161"/>
    </row>
    <row r="94" spans="1:63" s="128" customFormat="1" ht="15" hidden="1" customHeight="1" x14ac:dyDescent="0.2">
      <c r="A94" s="161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1"/>
      <c r="V94" s="161"/>
      <c r="W94" s="161"/>
      <c r="X94" s="161"/>
      <c r="Y94" s="161"/>
      <c r="Z94" s="161"/>
      <c r="AA94" s="160"/>
      <c r="AB94" s="160"/>
      <c r="AC94" s="160"/>
      <c r="AD94" s="160"/>
      <c r="AE94" s="160"/>
      <c r="AF94" s="160"/>
      <c r="AG94" s="160"/>
      <c r="AH94" s="191" t="s">
        <v>120</v>
      </c>
      <c r="AI94" s="160"/>
      <c r="AJ94" s="190" t="str">
        <f>U41</f>
        <v>Ukraine</v>
      </c>
      <c r="AK94" s="190" t="str">
        <f>U19</f>
        <v>Roumanie</v>
      </c>
      <c r="AL94" s="190" t="str">
        <f>U30</f>
        <v>Pays de Galles</v>
      </c>
      <c r="AM94" s="190" t="str">
        <f>U63</f>
        <v>Suède</v>
      </c>
      <c r="AN94" s="160"/>
      <c r="AO94" s="160"/>
      <c r="AP94" s="160"/>
      <c r="AQ94" s="160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1"/>
    </row>
    <row r="95" spans="1:63" ht="15" hidden="1" customHeight="1" x14ac:dyDescent="0.2">
      <c r="A95" s="159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59"/>
      <c r="V95" s="159"/>
      <c r="W95" s="159"/>
      <c r="X95" s="159"/>
      <c r="Y95" s="159"/>
      <c r="Z95" s="159"/>
      <c r="AA95" s="160"/>
      <c r="AB95" s="160"/>
      <c r="AC95" s="160"/>
      <c r="AD95" s="160"/>
      <c r="AE95" s="160"/>
      <c r="AF95" s="160"/>
      <c r="AG95" s="160"/>
      <c r="AH95" s="191" t="s">
        <v>121</v>
      </c>
      <c r="AI95" s="160"/>
      <c r="AJ95" s="190" t="str">
        <f>U41</f>
        <v>Ukraine</v>
      </c>
      <c r="AK95" s="190" t="str">
        <f>U19</f>
        <v>Roumanie</v>
      </c>
      <c r="AL95" s="190" t="str">
        <f>U30</f>
        <v>Pays de Galles</v>
      </c>
      <c r="AM95" s="190" t="str">
        <f>U74</f>
        <v>Islande</v>
      </c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  <c r="BI95" s="160"/>
      <c r="BJ95" s="160"/>
      <c r="BK95" s="159"/>
    </row>
    <row r="96" spans="1:63" s="128" customFormat="1" ht="15" hidden="1" customHeight="1" x14ac:dyDescent="0.2">
      <c r="A96" s="161"/>
      <c r="B96" s="160"/>
      <c r="C96" s="160"/>
      <c r="D96" s="160"/>
      <c r="E96" s="160"/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1"/>
      <c r="V96" s="161"/>
      <c r="W96" s="161"/>
      <c r="X96" s="161"/>
      <c r="Y96" s="161"/>
      <c r="Z96" s="161"/>
      <c r="AA96" s="160"/>
      <c r="AB96" s="160"/>
      <c r="AC96" s="160"/>
      <c r="AD96" s="160"/>
      <c r="AE96" s="160"/>
      <c r="AF96" s="160"/>
      <c r="AG96" s="160"/>
      <c r="AH96" s="191" t="s">
        <v>122</v>
      </c>
      <c r="AI96" s="160"/>
      <c r="AJ96" s="190" t="str">
        <f>U52</f>
        <v>Croatie</v>
      </c>
      <c r="AK96" s="190" t="str">
        <f>U19</f>
        <v>Roumanie</v>
      </c>
      <c r="AL96" s="190" t="str">
        <f>U30</f>
        <v>Pays de Galles</v>
      </c>
      <c r="AM96" s="190" t="str">
        <f>U63</f>
        <v>Suède</v>
      </c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1"/>
    </row>
    <row r="97" spans="1:63" s="128" customFormat="1" ht="15" hidden="1" customHeight="1" x14ac:dyDescent="0.2">
      <c r="A97" s="161"/>
      <c r="B97" s="160"/>
      <c r="C97" s="160"/>
      <c r="D97" s="160"/>
      <c r="E97" s="160"/>
      <c r="F97" s="160"/>
      <c r="G97" s="160"/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1"/>
      <c r="V97" s="161"/>
      <c r="W97" s="161"/>
      <c r="X97" s="161"/>
      <c r="Y97" s="161"/>
      <c r="Z97" s="161"/>
      <c r="AA97" s="160"/>
      <c r="AB97" s="160"/>
      <c r="AC97" s="160"/>
      <c r="AD97" s="160"/>
      <c r="AE97" s="160"/>
      <c r="AF97" s="160"/>
      <c r="AG97" s="160"/>
      <c r="AH97" s="191" t="s">
        <v>123</v>
      </c>
      <c r="AI97" s="160"/>
      <c r="AJ97" s="190" t="str">
        <f>U52</f>
        <v>Croatie</v>
      </c>
      <c r="AK97" s="190" t="str">
        <f>U19</f>
        <v>Roumanie</v>
      </c>
      <c r="AL97" s="190" t="str">
        <f>U30</f>
        <v>Pays de Galles</v>
      </c>
      <c r="AM97" s="190" t="str">
        <f>U74</f>
        <v>Islande</v>
      </c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  <c r="BI97" s="160"/>
      <c r="BJ97" s="160"/>
      <c r="BK97" s="161"/>
    </row>
    <row r="98" spans="1:63" ht="15" hidden="1" customHeight="1" x14ac:dyDescent="0.2">
      <c r="A98" s="159"/>
      <c r="B98" s="160"/>
      <c r="C98" s="160"/>
      <c r="D98" s="160"/>
      <c r="E98" s="160"/>
      <c r="F98" s="160"/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59"/>
      <c r="V98" s="159"/>
      <c r="W98" s="159"/>
      <c r="X98" s="159"/>
      <c r="Y98" s="159"/>
      <c r="Z98" s="159"/>
      <c r="AA98" s="160"/>
      <c r="AB98" s="160"/>
      <c r="AC98" s="160"/>
      <c r="AD98" s="160"/>
      <c r="AE98" s="160"/>
      <c r="AF98" s="160"/>
      <c r="AG98" s="160"/>
      <c r="AH98" s="191" t="s">
        <v>124</v>
      </c>
      <c r="AI98" s="160"/>
      <c r="AJ98" s="190" t="str">
        <f>U63</f>
        <v>Suède</v>
      </c>
      <c r="AK98" s="190" t="str">
        <f>U19</f>
        <v>Roumanie</v>
      </c>
      <c r="AL98" s="190" t="str">
        <f>U30</f>
        <v>Pays de Galles</v>
      </c>
      <c r="AM98" s="190" t="str">
        <f>U74</f>
        <v>Islande</v>
      </c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  <c r="BI98" s="160"/>
      <c r="BJ98" s="160"/>
      <c r="BK98" s="159"/>
    </row>
    <row r="99" spans="1:63" s="128" customFormat="1" ht="15" hidden="1" customHeight="1" x14ac:dyDescent="0.2">
      <c r="A99" s="161"/>
      <c r="B99" s="160"/>
      <c r="C99" s="160"/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1"/>
      <c r="V99" s="161"/>
      <c r="W99" s="161"/>
      <c r="X99" s="161"/>
      <c r="Y99" s="161"/>
      <c r="Z99" s="161"/>
      <c r="AA99" s="160"/>
      <c r="AB99" s="160"/>
      <c r="AC99" s="160"/>
      <c r="AD99" s="160"/>
      <c r="AE99" s="160"/>
      <c r="AF99" s="160"/>
      <c r="AG99" s="160"/>
      <c r="AH99" s="191" t="s">
        <v>125</v>
      </c>
      <c r="AI99" s="160"/>
      <c r="AJ99" s="190" t="str">
        <f>U41</f>
        <v>Ukraine</v>
      </c>
      <c r="AK99" s="190" t="str">
        <f>U52</f>
        <v>Croatie</v>
      </c>
      <c r="AL99" s="190" t="str">
        <f>U19</f>
        <v>Roumanie</v>
      </c>
      <c r="AM99" s="190" t="str">
        <f>U63</f>
        <v>Suède</v>
      </c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/>
      <c r="BK99" s="161"/>
    </row>
    <row r="100" spans="1:63" s="128" customFormat="1" ht="15" hidden="1" customHeight="1" x14ac:dyDescent="0.2">
      <c r="A100" s="161"/>
      <c r="B100" s="160"/>
      <c r="C100" s="160"/>
      <c r="D100" s="160"/>
      <c r="E100" s="160"/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1"/>
      <c r="V100" s="161"/>
      <c r="W100" s="161"/>
      <c r="X100" s="161"/>
      <c r="Y100" s="161"/>
      <c r="Z100" s="161"/>
      <c r="AA100" s="160"/>
      <c r="AB100" s="160"/>
      <c r="AC100" s="160"/>
      <c r="AD100" s="160"/>
      <c r="AE100" s="160"/>
      <c r="AF100" s="160"/>
      <c r="AG100" s="160"/>
      <c r="AH100" s="191" t="s">
        <v>126</v>
      </c>
      <c r="AI100" s="160"/>
      <c r="AJ100" s="190" t="str">
        <f>U41</f>
        <v>Ukraine</v>
      </c>
      <c r="AK100" s="190" t="str">
        <f>U52</f>
        <v>Croatie</v>
      </c>
      <c r="AL100" s="190" t="str">
        <f>U19</f>
        <v>Roumanie</v>
      </c>
      <c r="AM100" s="190" t="str">
        <f>U74</f>
        <v>Islande</v>
      </c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/>
      <c r="BK100" s="161"/>
    </row>
    <row r="101" spans="1:63" ht="15" hidden="1" customHeight="1" x14ac:dyDescent="0.2">
      <c r="A101" s="159"/>
      <c r="B101" s="160"/>
      <c r="C101" s="160"/>
      <c r="D101" s="160"/>
      <c r="E101" s="160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59"/>
      <c r="V101" s="159"/>
      <c r="W101" s="159"/>
      <c r="X101" s="159"/>
      <c r="Y101" s="159"/>
      <c r="Z101" s="159"/>
      <c r="AA101" s="160"/>
      <c r="AB101" s="160"/>
      <c r="AC101" s="160"/>
      <c r="AD101" s="160"/>
      <c r="AE101" s="160"/>
      <c r="AF101" s="160"/>
      <c r="AG101" s="160"/>
      <c r="AH101" s="191" t="s">
        <v>127</v>
      </c>
      <c r="AI101" s="160"/>
      <c r="AJ101" s="190" t="str">
        <f>U41</f>
        <v>Ukraine</v>
      </c>
      <c r="AK101" s="190" t="str">
        <f>U19</f>
        <v>Roumanie</v>
      </c>
      <c r="AL101" s="190" t="str">
        <f>U74</f>
        <v>Islande</v>
      </c>
      <c r="AM101" s="190" t="str">
        <f>U63</f>
        <v>Suède</v>
      </c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0"/>
      <c r="BG101" s="160"/>
      <c r="BH101" s="160"/>
      <c r="BI101" s="160"/>
      <c r="BJ101" s="160"/>
      <c r="BK101" s="159"/>
    </row>
    <row r="102" spans="1:63" s="128" customFormat="1" ht="15" hidden="1" customHeight="1" x14ac:dyDescent="0.2">
      <c r="A102" s="161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1"/>
      <c r="V102" s="161"/>
      <c r="W102" s="161"/>
      <c r="X102" s="161"/>
      <c r="Y102" s="161"/>
      <c r="Z102" s="161"/>
      <c r="AA102" s="160"/>
      <c r="AB102" s="160"/>
      <c r="AC102" s="160"/>
      <c r="AD102" s="160"/>
      <c r="AE102" s="160"/>
      <c r="AF102" s="160"/>
      <c r="AG102" s="160"/>
      <c r="AH102" s="191" t="s">
        <v>128</v>
      </c>
      <c r="AI102" s="160"/>
      <c r="AJ102" s="190" t="str">
        <f>U52</f>
        <v>Croatie</v>
      </c>
      <c r="AK102" s="190" t="str">
        <f>U19</f>
        <v>Roumanie</v>
      </c>
      <c r="AL102" s="190" t="str">
        <f>U74</f>
        <v>Islande</v>
      </c>
      <c r="AM102" s="190" t="str">
        <f>U63</f>
        <v>Suède</v>
      </c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1"/>
    </row>
    <row r="103" spans="1:63" s="128" customFormat="1" ht="15" hidden="1" customHeight="1" x14ac:dyDescent="0.2">
      <c r="A103" s="161"/>
      <c r="B103" s="160"/>
      <c r="C103" s="160"/>
      <c r="D103" s="160"/>
      <c r="E103" s="160"/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1"/>
      <c r="V103" s="161"/>
      <c r="W103" s="161"/>
      <c r="X103" s="161"/>
      <c r="Y103" s="161"/>
      <c r="Z103" s="161"/>
      <c r="AA103" s="160"/>
      <c r="AB103" s="160"/>
      <c r="AC103" s="160"/>
      <c r="AD103" s="160"/>
      <c r="AE103" s="160"/>
      <c r="AF103" s="160"/>
      <c r="AG103" s="160"/>
      <c r="AH103" s="191" t="s">
        <v>129</v>
      </c>
      <c r="AI103" s="160"/>
      <c r="AJ103" s="190" t="str">
        <f>U41</f>
        <v>Ukraine</v>
      </c>
      <c r="AK103" s="190" t="str">
        <f>U52</f>
        <v>Croatie</v>
      </c>
      <c r="AL103" s="190" t="str">
        <f>U30</f>
        <v>Pays de Galles</v>
      </c>
      <c r="AM103" s="190" t="str">
        <f>U63</f>
        <v>Suède</v>
      </c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  <c r="BI103" s="160"/>
      <c r="BJ103" s="160"/>
      <c r="BK103" s="161"/>
    </row>
    <row r="104" spans="1:63" ht="15" hidden="1" customHeight="1" x14ac:dyDescent="0.2">
      <c r="A104" s="159"/>
      <c r="B104" s="160"/>
      <c r="C104" s="160"/>
      <c r="D104" s="160"/>
      <c r="E104" s="160"/>
      <c r="F104" s="160"/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59"/>
      <c r="V104" s="159"/>
      <c r="W104" s="159"/>
      <c r="X104" s="159"/>
      <c r="Y104" s="159"/>
      <c r="Z104" s="159"/>
      <c r="AA104" s="160"/>
      <c r="AB104" s="160"/>
      <c r="AC104" s="160"/>
      <c r="AD104" s="160"/>
      <c r="AE104" s="160"/>
      <c r="AF104" s="160"/>
      <c r="AG104" s="160"/>
      <c r="AH104" s="191" t="s">
        <v>130</v>
      </c>
      <c r="AI104" s="160"/>
      <c r="AJ104" s="190" t="str">
        <f>U41</f>
        <v>Ukraine</v>
      </c>
      <c r="AK104" s="190" t="str">
        <f>U52</f>
        <v>Croatie</v>
      </c>
      <c r="AL104" s="190" t="str">
        <f>U30</f>
        <v>Pays de Galles</v>
      </c>
      <c r="AM104" s="190" t="str">
        <f>U74</f>
        <v>Islande</v>
      </c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  <c r="BI104" s="160"/>
      <c r="BJ104" s="160"/>
      <c r="BK104" s="159"/>
    </row>
    <row r="105" spans="1:63" s="128" customFormat="1" ht="15" hidden="1" customHeight="1" x14ac:dyDescent="0.2">
      <c r="A105" s="161"/>
      <c r="B105" s="160"/>
      <c r="C105" s="160"/>
      <c r="D105" s="160"/>
      <c r="E105" s="160"/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1"/>
      <c r="V105" s="161"/>
      <c r="W105" s="161"/>
      <c r="X105" s="161"/>
      <c r="Y105" s="161"/>
      <c r="Z105" s="161"/>
      <c r="AA105" s="160"/>
      <c r="AB105" s="160"/>
      <c r="AC105" s="160"/>
      <c r="AD105" s="160"/>
      <c r="AE105" s="160"/>
      <c r="AF105" s="160"/>
      <c r="AG105" s="160"/>
      <c r="AH105" s="191" t="s">
        <v>131</v>
      </c>
      <c r="AI105" s="160"/>
      <c r="AJ105" s="190" t="str">
        <f>U63</f>
        <v>Suède</v>
      </c>
      <c r="AK105" s="190" t="str">
        <f>U41</f>
        <v>Ukraine</v>
      </c>
      <c r="AL105" s="190" t="str">
        <f>U30</f>
        <v>Pays de Galles</v>
      </c>
      <c r="AM105" s="190" t="str">
        <f>U74</f>
        <v>Islande</v>
      </c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  <c r="BI105" s="160"/>
      <c r="BJ105" s="160"/>
      <c r="BK105" s="161"/>
    </row>
    <row r="106" spans="1:63" s="128" customFormat="1" ht="15" hidden="1" customHeight="1" x14ac:dyDescent="0.2">
      <c r="A106" s="161"/>
      <c r="B106" s="160"/>
      <c r="C106" s="160"/>
      <c r="D106" s="160"/>
      <c r="E106" s="160"/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1"/>
      <c r="V106" s="161"/>
      <c r="W106" s="161"/>
      <c r="X106" s="161"/>
      <c r="Y106" s="161"/>
      <c r="Z106" s="161"/>
      <c r="AA106" s="160"/>
      <c r="AB106" s="160"/>
      <c r="AC106" s="160"/>
      <c r="AD106" s="160"/>
      <c r="AE106" s="160"/>
      <c r="AF106" s="160"/>
      <c r="AG106" s="160"/>
      <c r="AH106" s="191" t="s">
        <v>132</v>
      </c>
      <c r="AI106" s="160"/>
      <c r="AJ106" s="190" t="str">
        <f>U63</f>
        <v>Suède</v>
      </c>
      <c r="AK106" s="190" t="str">
        <f>U52</f>
        <v>Croatie</v>
      </c>
      <c r="AL106" s="190" t="str">
        <f>U30</f>
        <v>Pays de Galles</v>
      </c>
      <c r="AM106" s="190" t="str">
        <f>U74</f>
        <v>Islande</v>
      </c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  <c r="BI106" s="160"/>
      <c r="BJ106" s="160"/>
      <c r="BK106" s="161"/>
    </row>
    <row r="107" spans="1:63" ht="15" hidden="1" customHeight="1" x14ac:dyDescent="0.2">
      <c r="A107" s="159"/>
      <c r="B107" s="160"/>
      <c r="C107" s="160"/>
      <c r="D107" s="160"/>
      <c r="E107" s="160"/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59"/>
      <c r="V107" s="159"/>
      <c r="W107" s="159"/>
      <c r="X107" s="159"/>
      <c r="Y107" s="159"/>
      <c r="Z107" s="159"/>
      <c r="AA107" s="160"/>
      <c r="AB107" s="160"/>
      <c r="AC107" s="160"/>
      <c r="AD107" s="160"/>
      <c r="AE107" s="160"/>
      <c r="AF107" s="160"/>
      <c r="AG107" s="160"/>
      <c r="AH107" s="191" t="s">
        <v>133</v>
      </c>
      <c r="AI107" s="160"/>
      <c r="AJ107" s="190" t="str">
        <f>U41</f>
        <v>Ukraine</v>
      </c>
      <c r="AK107" s="190" t="str">
        <f>U52</f>
        <v>Croatie</v>
      </c>
      <c r="AL107" s="190" t="str">
        <f>U74</f>
        <v>Islande</v>
      </c>
      <c r="AM107" s="190" t="str">
        <f>U63</f>
        <v>Suède</v>
      </c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  <c r="BI107" s="160"/>
      <c r="BJ107" s="160"/>
      <c r="BK107" s="159"/>
    </row>
  </sheetData>
  <sheetProtection selectLockedCells="1"/>
  <mergeCells count="48">
    <mergeCell ref="I3:K3"/>
    <mergeCell ref="T80:AC80"/>
    <mergeCell ref="I5:K5"/>
    <mergeCell ref="I2:K2"/>
    <mergeCell ref="I4:K4"/>
    <mergeCell ref="F7:L7"/>
    <mergeCell ref="F58:I58"/>
    <mergeCell ref="J58:L58"/>
    <mergeCell ref="F69:I69"/>
    <mergeCell ref="J69:L69"/>
    <mergeCell ref="F36:I36"/>
    <mergeCell ref="J36:L36"/>
    <mergeCell ref="F47:I47"/>
    <mergeCell ref="J47:L47"/>
    <mergeCell ref="F14:I14"/>
    <mergeCell ref="J14:L14"/>
    <mergeCell ref="F25:I25"/>
    <mergeCell ref="J25:L25"/>
    <mergeCell ref="BH17:BI17"/>
    <mergeCell ref="BH18:BI18"/>
    <mergeCell ref="BH19:BI19"/>
    <mergeCell ref="BH20:BI20"/>
    <mergeCell ref="BH16:BJ16"/>
    <mergeCell ref="BH50:BI50"/>
    <mergeCell ref="BH27:BJ27"/>
    <mergeCell ref="BH28:BI28"/>
    <mergeCell ref="BH29:BI29"/>
    <mergeCell ref="BH30:BI30"/>
    <mergeCell ref="BH31:BI31"/>
    <mergeCell ref="BH38:BJ38"/>
    <mergeCell ref="BH39:BI39"/>
    <mergeCell ref="BH40:BI40"/>
    <mergeCell ref="BH41:BI41"/>
    <mergeCell ref="BH42:BI42"/>
    <mergeCell ref="BH49:BJ49"/>
    <mergeCell ref="BH75:BI75"/>
    <mergeCell ref="BH74:BI74"/>
    <mergeCell ref="BH51:BI51"/>
    <mergeCell ref="BH52:BI52"/>
    <mergeCell ref="BH53:BI53"/>
    <mergeCell ref="BH60:BJ60"/>
    <mergeCell ref="BH61:BI61"/>
    <mergeCell ref="BH62:BI62"/>
    <mergeCell ref="BH63:BI63"/>
    <mergeCell ref="BH64:BI64"/>
    <mergeCell ref="BH71:BJ71"/>
    <mergeCell ref="BH72:BI72"/>
    <mergeCell ref="BH73:BI73"/>
  </mergeCells>
  <phoneticPr fontId="1" type="noConversion"/>
  <conditionalFormatting sqref="F7:U7">
    <cfRule type="cellIs" dxfId="54" priority="67" operator="equal">
      <formula>"GRILLE COMPLETE"</formula>
    </cfRule>
    <cfRule type="cellIs" dxfId="53" priority="68" stopIfTrue="1" operator="equal">
      <formula>"GRILLE INCOMPLETE"</formula>
    </cfRule>
  </conditionalFormatting>
  <conditionalFormatting sqref="F16 I16">
    <cfRule type="expression" dxfId="52" priority="66">
      <formula>$B16=TODAY()</formula>
    </cfRule>
  </conditionalFormatting>
  <conditionalFormatting sqref="I17 F17">
    <cfRule type="expression" dxfId="51" priority="65">
      <formula>$B17=TODAY()</formula>
    </cfRule>
  </conditionalFormatting>
  <conditionalFormatting sqref="I18 F18">
    <cfRule type="expression" dxfId="50" priority="64">
      <formula>$B18=TODAY()</formula>
    </cfRule>
  </conditionalFormatting>
  <conditionalFormatting sqref="I19 F19">
    <cfRule type="expression" dxfId="49" priority="63">
      <formula>$B19=TODAY()</formula>
    </cfRule>
  </conditionalFormatting>
  <conditionalFormatting sqref="I20 F20">
    <cfRule type="expression" dxfId="48" priority="62">
      <formula>$B20=TODAY()</formula>
    </cfRule>
  </conditionalFormatting>
  <conditionalFormatting sqref="I21 F21">
    <cfRule type="expression" dxfId="47" priority="61">
      <formula>$B21=TODAY()</formula>
    </cfRule>
  </conditionalFormatting>
  <conditionalFormatting sqref="F27 I27">
    <cfRule type="expression" dxfId="46" priority="30">
      <formula>$B27=TODAY()</formula>
    </cfRule>
  </conditionalFormatting>
  <conditionalFormatting sqref="I28 F28">
    <cfRule type="expression" dxfId="45" priority="29">
      <formula>$B28=TODAY()</formula>
    </cfRule>
  </conditionalFormatting>
  <conditionalFormatting sqref="I29 F29">
    <cfRule type="expression" dxfId="44" priority="28">
      <formula>$B29=TODAY()</formula>
    </cfRule>
  </conditionalFormatting>
  <conditionalFormatting sqref="I30 F30">
    <cfRule type="expression" dxfId="43" priority="27">
      <formula>$B30=TODAY()</formula>
    </cfRule>
  </conditionalFormatting>
  <conditionalFormatting sqref="I31 F31">
    <cfRule type="expression" dxfId="42" priority="26">
      <formula>$B31=TODAY()</formula>
    </cfRule>
  </conditionalFormatting>
  <conditionalFormatting sqref="I32 F32">
    <cfRule type="expression" dxfId="41" priority="25">
      <formula>$B32=TODAY()</formula>
    </cfRule>
  </conditionalFormatting>
  <conditionalFormatting sqref="F38 I38">
    <cfRule type="expression" dxfId="40" priority="24">
      <formula>$B38=TODAY()</formula>
    </cfRule>
  </conditionalFormatting>
  <conditionalFormatting sqref="I39 F39">
    <cfRule type="expression" dxfId="39" priority="23">
      <formula>$B39=TODAY()</formula>
    </cfRule>
  </conditionalFormatting>
  <conditionalFormatting sqref="I40 F40">
    <cfRule type="expression" dxfId="38" priority="22">
      <formula>$B40=TODAY()</formula>
    </cfRule>
  </conditionalFormatting>
  <conditionalFormatting sqref="I41 F41">
    <cfRule type="expression" dxfId="37" priority="21">
      <formula>$B41=TODAY()</formula>
    </cfRule>
  </conditionalFormatting>
  <conditionalFormatting sqref="I42 F42">
    <cfRule type="expression" dxfId="36" priority="20">
      <formula>$B42=TODAY()</formula>
    </cfRule>
  </conditionalFormatting>
  <conditionalFormatting sqref="I43 F43">
    <cfRule type="expression" dxfId="35" priority="19">
      <formula>$B43=TODAY()</formula>
    </cfRule>
  </conditionalFormatting>
  <conditionalFormatting sqref="F49 I49">
    <cfRule type="expression" dxfId="34" priority="18">
      <formula>$B49=TODAY()</formula>
    </cfRule>
  </conditionalFormatting>
  <conditionalFormatting sqref="I50 F50">
    <cfRule type="expression" dxfId="33" priority="17">
      <formula>$B50=TODAY()</formula>
    </cfRule>
  </conditionalFormatting>
  <conditionalFormatting sqref="I51 F51">
    <cfRule type="expression" dxfId="32" priority="16">
      <formula>$B51=TODAY()</formula>
    </cfRule>
  </conditionalFormatting>
  <conditionalFormatting sqref="I52 F52">
    <cfRule type="expression" dxfId="31" priority="15">
      <formula>$B52=TODAY()</formula>
    </cfRule>
  </conditionalFormatting>
  <conditionalFormatting sqref="I53 F53">
    <cfRule type="expression" dxfId="30" priority="14">
      <formula>$B53=TODAY()</formula>
    </cfRule>
  </conditionalFormatting>
  <conditionalFormatting sqref="I54 F54">
    <cfRule type="expression" dxfId="29" priority="13">
      <formula>$B54=TODAY()</formula>
    </cfRule>
  </conditionalFormatting>
  <conditionalFormatting sqref="F60 I60">
    <cfRule type="expression" dxfId="28" priority="12">
      <formula>$B60=TODAY()</formula>
    </cfRule>
  </conditionalFormatting>
  <conditionalFormatting sqref="I61 F61">
    <cfRule type="expression" dxfId="27" priority="11">
      <formula>$B61=TODAY()</formula>
    </cfRule>
  </conditionalFormatting>
  <conditionalFormatting sqref="I62 F62">
    <cfRule type="expression" dxfId="26" priority="10">
      <formula>$B62=TODAY()</formula>
    </cfRule>
  </conditionalFormatting>
  <conditionalFormatting sqref="I63 F63">
    <cfRule type="expression" dxfId="25" priority="9">
      <formula>$B63=TODAY()</formula>
    </cfRule>
  </conditionalFormatting>
  <conditionalFormatting sqref="I64 F64">
    <cfRule type="expression" dxfId="24" priority="8">
      <formula>$B64=TODAY()</formula>
    </cfRule>
  </conditionalFormatting>
  <conditionalFormatting sqref="I65 F65">
    <cfRule type="expression" dxfId="23" priority="7">
      <formula>$B65=TODAY()</formula>
    </cfRule>
  </conditionalFormatting>
  <conditionalFormatting sqref="F71 I71">
    <cfRule type="expression" dxfId="22" priority="6">
      <formula>$B71=TODAY()</formula>
    </cfRule>
  </conditionalFormatting>
  <conditionalFormatting sqref="I72 F72">
    <cfRule type="expression" dxfId="21" priority="5">
      <formula>$B72=TODAY()</formula>
    </cfRule>
  </conditionalFormatting>
  <conditionalFormatting sqref="I73 F73">
    <cfRule type="expression" dxfId="20" priority="4">
      <formula>$B73=TODAY()</formula>
    </cfRule>
  </conditionalFormatting>
  <conditionalFormatting sqref="I74 F74">
    <cfRule type="expression" dxfId="19" priority="3">
      <formula>$B74=TODAY()</formula>
    </cfRule>
  </conditionalFormatting>
  <conditionalFormatting sqref="I75 F75">
    <cfRule type="expression" dxfId="18" priority="2">
      <formula>$B75=TODAY()</formula>
    </cfRule>
  </conditionalFormatting>
  <conditionalFormatting sqref="I76 F76">
    <cfRule type="expression" dxfId="17" priority="1">
      <formula>$B76=TODAY()</formula>
    </cfRule>
  </conditionalFormatting>
  <hyperlinks>
    <hyperlink ref="I4" r:id="rId1"/>
  </hyperlinks>
  <pageMargins left="0.78740157499999996" right="0.78740157499999996" top="0.984251969" bottom="0.984251969" header="0.4921259845" footer="0.4921259845"/>
  <pageSetup paperSize="9" orientation="portrait" horizontalDpi="4294967293" verticalDpi="300" r:id="rId2"/>
  <headerFooter alignWithMargins="0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7" tint="-0.249977111117893"/>
  </sheetPr>
  <dimension ref="A1:Q85"/>
  <sheetViews>
    <sheetView showGridLines="0" showRowColHeaders="0" tabSelected="1" zoomScale="90" zoomScaleNormal="90" workbookViewId="0"/>
  </sheetViews>
  <sheetFormatPr defaultColWidth="11.42578125" defaultRowHeight="17.25" customHeight="1" x14ac:dyDescent="0.2"/>
  <cols>
    <col min="1" max="1" width="20" style="80" customWidth="1"/>
    <col min="2" max="2" width="0" style="80" hidden="1" customWidth="1"/>
    <col min="3" max="3" width="28.7109375" style="80" customWidth="1"/>
    <col min="4" max="4" width="6.85546875" style="80" customWidth="1"/>
    <col min="5" max="5" width="11.42578125" style="80"/>
    <col min="6" max="6" width="28.7109375" style="80" customWidth="1"/>
    <col min="7" max="7" width="6.85546875" style="80" customWidth="1"/>
    <col min="8" max="8" width="11.42578125" style="80"/>
    <col min="9" max="9" width="28.7109375" style="80" customWidth="1"/>
    <col min="10" max="10" width="6.85546875" style="80" customWidth="1"/>
    <col min="11" max="11" width="11.42578125" style="80"/>
    <col min="12" max="12" width="28.7109375" style="80" customWidth="1"/>
    <col min="13" max="13" width="7" style="80" customWidth="1"/>
    <col min="14" max="14" width="11.42578125" style="80" customWidth="1"/>
    <col min="15" max="15" width="28.7109375" style="80" customWidth="1"/>
    <col min="16" max="16" width="11.42578125" style="80"/>
    <col min="17" max="17" width="23.42578125" style="80" customWidth="1"/>
    <col min="18" max="16384" width="11.42578125" style="80"/>
  </cols>
  <sheetData>
    <row r="1" spans="1:17" ht="17.25" customHeight="1" x14ac:dyDescent="0.2">
      <c r="A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</row>
    <row r="2" spans="1:17" ht="17.25" customHeight="1" thickBot="1" x14ac:dyDescent="0.25">
      <c r="A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1:17" s="81" customFormat="1" ht="17.25" customHeight="1" thickBot="1" x14ac:dyDescent="0.25">
      <c r="A3" s="232"/>
      <c r="B3" s="82"/>
      <c r="C3" s="268" t="s">
        <v>58</v>
      </c>
      <c r="D3" s="270"/>
      <c r="E3" s="234"/>
      <c r="F3" s="268" t="s">
        <v>47</v>
      </c>
      <c r="G3" s="270"/>
      <c r="H3" s="245"/>
      <c r="I3" s="268" t="s">
        <v>48</v>
      </c>
      <c r="J3" s="270"/>
      <c r="K3" s="232"/>
      <c r="L3" s="268" t="s">
        <v>49</v>
      </c>
      <c r="M3" s="270"/>
      <c r="N3" s="232"/>
      <c r="O3" s="268" t="s">
        <v>169</v>
      </c>
      <c r="P3" s="270"/>
      <c r="Q3" s="232"/>
    </row>
    <row r="4" spans="1:17" ht="17.25" customHeight="1" x14ac:dyDescent="0.2">
      <c r="A4" s="229"/>
      <c r="C4" s="264" t="s">
        <v>168</v>
      </c>
      <c r="D4" s="229"/>
      <c r="E4" s="229"/>
      <c r="F4" s="264" t="s">
        <v>167</v>
      </c>
      <c r="G4" s="229"/>
      <c r="H4" s="229"/>
      <c r="I4" s="264" t="s">
        <v>167</v>
      </c>
      <c r="J4" s="229"/>
      <c r="K4" s="229"/>
      <c r="L4" s="264" t="s">
        <v>167</v>
      </c>
      <c r="M4" s="229"/>
      <c r="N4" s="229"/>
      <c r="O4" s="264" t="s">
        <v>167</v>
      </c>
      <c r="P4" s="229"/>
      <c r="Q4" s="229"/>
    </row>
    <row r="5" spans="1:17" ht="17.25" customHeight="1" thickBot="1" x14ac:dyDescent="0.25">
      <c r="A5" s="229"/>
      <c r="B5" s="154"/>
      <c r="C5" s="229"/>
      <c r="D5" s="229"/>
      <c r="E5" s="229"/>
      <c r="F5" s="230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</row>
    <row r="6" spans="1:17" ht="17.25" customHeight="1" thickBot="1" x14ac:dyDescent="0.25">
      <c r="A6" s="229"/>
      <c r="B6" s="154"/>
      <c r="C6" s="276" t="str">
        <f>IF(SUM(Poules!W17:W20)=12,Poules!U18,"")</f>
        <v>France</v>
      </c>
      <c r="D6" s="242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29"/>
      <c r="Q6" s="229"/>
    </row>
    <row r="7" spans="1:17" ht="17.25" customHeight="1" thickBot="1" x14ac:dyDescent="0.25">
      <c r="A7" s="229"/>
      <c r="B7" s="154"/>
      <c r="C7" s="277"/>
      <c r="D7" s="230"/>
      <c r="E7" s="235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29"/>
      <c r="Q7" s="229"/>
    </row>
    <row r="8" spans="1:17" ht="17.25" customHeight="1" thickBot="1" x14ac:dyDescent="0.25">
      <c r="A8" s="229"/>
      <c r="B8" s="154"/>
      <c r="C8" s="231"/>
      <c r="D8" s="244" t="str">
        <f>IF(Grille!G42&lt;&gt;"",Grille!G42,"")</f>
        <v/>
      </c>
      <c r="E8" s="235"/>
      <c r="F8" s="278" t="s">
        <v>0</v>
      </c>
      <c r="G8" s="242"/>
      <c r="H8" s="230"/>
      <c r="I8" s="230"/>
      <c r="J8" s="230"/>
      <c r="K8" s="230"/>
      <c r="L8" s="230"/>
      <c r="M8" s="230"/>
      <c r="N8" s="230"/>
      <c r="O8" s="230"/>
      <c r="P8" s="229"/>
      <c r="Q8" s="229"/>
    </row>
    <row r="9" spans="1:17" ht="17.25" customHeight="1" thickBot="1" x14ac:dyDescent="0.25">
      <c r="A9" s="229"/>
      <c r="B9" s="154"/>
      <c r="C9" s="230"/>
      <c r="D9" s="230"/>
      <c r="E9" s="236"/>
      <c r="F9" s="279"/>
      <c r="G9" s="243"/>
      <c r="H9" s="230"/>
      <c r="I9" s="230"/>
      <c r="J9" s="230"/>
      <c r="K9" s="230"/>
      <c r="L9" s="230"/>
      <c r="M9" s="230"/>
      <c r="N9" s="230"/>
      <c r="O9" s="230"/>
      <c r="P9" s="229"/>
      <c r="Q9" s="229"/>
    </row>
    <row r="10" spans="1:17" ht="17.25" customHeight="1" thickBot="1" x14ac:dyDescent="0.25">
      <c r="A10" s="229"/>
      <c r="B10" s="154"/>
      <c r="C10" s="276" t="str">
        <f>IF(SUM(Poules!W39:W42)=12,Poules!U40,"")</f>
        <v>Pologne</v>
      </c>
      <c r="D10" s="242"/>
      <c r="E10" s="235"/>
      <c r="F10" s="230"/>
      <c r="G10" s="240"/>
      <c r="H10" s="230"/>
      <c r="I10" s="230"/>
      <c r="J10" s="230"/>
      <c r="K10" s="230"/>
      <c r="L10" s="230"/>
      <c r="M10" s="230"/>
      <c r="N10" s="230"/>
      <c r="O10" s="230"/>
      <c r="P10" s="229"/>
      <c r="Q10" s="229"/>
    </row>
    <row r="11" spans="1:17" ht="17.25" customHeight="1" thickBot="1" x14ac:dyDescent="0.25">
      <c r="A11" s="229"/>
      <c r="B11" s="154"/>
      <c r="C11" s="277"/>
      <c r="D11" s="230"/>
      <c r="E11" s="230"/>
      <c r="F11" s="230"/>
      <c r="G11" s="240"/>
      <c r="H11" s="230"/>
      <c r="I11" s="230"/>
      <c r="J11" s="230"/>
      <c r="K11" s="230"/>
      <c r="L11" s="230"/>
      <c r="M11" s="230"/>
      <c r="N11" s="230"/>
      <c r="O11" s="230"/>
      <c r="P11" s="229"/>
      <c r="Q11" s="229"/>
    </row>
    <row r="12" spans="1:17" ht="17.25" customHeight="1" thickBot="1" x14ac:dyDescent="0.25">
      <c r="A12" s="229"/>
      <c r="B12" s="154"/>
      <c r="C12" s="230"/>
      <c r="D12" s="230"/>
      <c r="E12" s="230"/>
      <c r="F12" s="230"/>
      <c r="G12" s="241" t="str">
        <f>IF(Grille!G50&lt;&gt;"",Grille!G50,"")</f>
        <v/>
      </c>
      <c r="H12" s="239"/>
      <c r="I12" s="278" t="s">
        <v>0</v>
      </c>
      <c r="J12" s="242"/>
      <c r="K12" s="230"/>
      <c r="L12" s="230"/>
      <c r="M12" s="230"/>
      <c r="N12" s="230"/>
      <c r="O12" s="230"/>
      <c r="P12" s="229"/>
      <c r="Q12" s="229"/>
    </row>
    <row r="13" spans="1:17" ht="17.25" customHeight="1" thickBot="1" x14ac:dyDescent="0.25">
      <c r="A13" s="229"/>
      <c r="B13" s="154"/>
      <c r="C13" s="230"/>
      <c r="D13" s="230"/>
      <c r="E13" s="230"/>
      <c r="F13" s="230"/>
      <c r="G13" s="240"/>
      <c r="H13" s="230"/>
      <c r="I13" s="279"/>
      <c r="J13" s="243"/>
      <c r="K13" s="230"/>
      <c r="L13" s="230"/>
      <c r="M13" s="230"/>
      <c r="N13" s="230"/>
      <c r="O13" s="230"/>
      <c r="P13" s="229"/>
      <c r="Q13" s="229"/>
    </row>
    <row r="14" spans="1:17" ht="17.25" customHeight="1" thickBot="1" x14ac:dyDescent="0.25">
      <c r="A14" s="229"/>
      <c r="B14" s="154"/>
      <c r="C14" s="276" t="str">
        <f>IF(SUM(Poules!W50:W53)=12,Poules!U50,"")</f>
        <v>Espagne</v>
      </c>
      <c r="D14" s="242"/>
      <c r="E14" s="230"/>
      <c r="F14" s="230"/>
      <c r="G14" s="240"/>
      <c r="H14" s="230"/>
      <c r="I14" s="230"/>
      <c r="J14" s="240"/>
      <c r="K14" s="230"/>
      <c r="L14" s="230"/>
      <c r="M14" s="230"/>
      <c r="N14" s="230"/>
      <c r="O14" s="230"/>
      <c r="P14" s="229"/>
      <c r="Q14" s="229"/>
    </row>
    <row r="15" spans="1:17" ht="17.25" customHeight="1" thickBot="1" x14ac:dyDescent="0.25">
      <c r="A15" s="229"/>
      <c r="B15" s="154"/>
      <c r="C15" s="277"/>
      <c r="D15" s="230"/>
      <c r="E15" s="235"/>
      <c r="F15" s="230"/>
      <c r="G15" s="240"/>
      <c r="H15" s="230"/>
      <c r="I15" s="230"/>
      <c r="J15" s="240"/>
      <c r="K15" s="230"/>
      <c r="L15" s="230"/>
      <c r="M15" s="230"/>
      <c r="N15" s="230"/>
      <c r="O15" s="230"/>
      <c r="P15" s="229"/>
      <c r="Q15" s="229"/>
    </row>
    <row r="16" spans="1:17" ht="17.25" customHeight="1" thickBot="1" x14ac:dyDescent="0.25">
      <c r="A16" s="229"/>
      <c r="B16" s="154"/>
      <c r="C16" s="230"/>
      <c r="D16" s="244" t="str">
        <f>IF(Grille!G50&lt;&gt;"",Grille!G50,"")</f>
        <v/>
      </c>
      <c r="E16" s="235"/>
      <c r="F16" s="278" t="s">
        <v>5</v>
      </c>
      <c r="G16" s="239"/>
      <c r="H16" s="230"/>
      <c r="I16" s="230"/>
      <c r="J16" s="240"/>
      <c r="K16" s="230"/>
      <c r="L16" s="230"/>
      <c r="M16" s="230"/>
      <c r="N16" s="230"/>
      <c r="O16" s="230"/>
      <c r="P16" s="229"/>
      <c r="Q16" s="229"/>
    </row>
    <row r="17" spans="1:17" ht="17.25" customHeight="1" thickBot="1" x14ac:dyDescent="0.25">
      <c r="A17" s="229"/>
      <c r="B17" s="154"/>
      <c r="C17" s="230"/>
      <c r="D17" s="230"/>
      <c r="E17" s="236"/>
      <c r="F17" s="279"/>
      <c r="G17" s="230"/>
      <c r="H17" s="230"/>
      <c r="I17" s="230"/>
      <c r="J17" s="240"/>
      <c r="K17" s="230"/>
      <c r="L17" s="230"/>
      <c r="M17" s="230"/>
      <c r="N17" s="230"/>
      <c r="O17" s="230"/>
      <c r="P17" s="229"/>
      <c r="Q17" s="229"/>
    </row>
    <row r="18" spans="1:17" ht="17.25" customHeight="1" thickBot="1" x14ac:dyDescent="0.25">
      <c r="A18" s="229"/>
      <c r="B18" s="154"/>
      <c r="C18" s="276" t="str">
        <f>IF(SUM(Poules!W17:W20,Poules!W28:W31,Poules!W39:W42,Poules!W50:W53,Poules!W61:W64,Poules!W72:W75)=72,Poules!Y91,"")</f>
        <v>Suède</v>
      </c>
      <c r="D18" s="242"/>
      <c r="E18" s="235"/>
      <c r="F18" s="230"/>
      <c r="G18" s="230"/>
      <c r="H18" s="230"/>
      <c r="I18" s="230"/>
      <c r="J18" s="240"/>
      <c r="K18" s="230"/>
      <c r="L18" s="230"/>
      <c r="M18" s="230"/>
      <c r="N18" s="230"/>
      <c r="O18" s="230"/>
      <c r="P18" s="229"/>
      <c r="Q18" s="229"/>
    </row>
    <row r="19" spans="1:17" ht="17.25" customHeight="1" thickBot="1" x14ac:dyDescent="0.25">
      <c r="A19" s="229"/>
      <c r="B19" s="154"/>
      <c r="C19" s="277"/>
      <c r="D19" s="230"/>
      <c r="E19" s="230"/>
      <c r="F19" s="230"/>
      <c r="G19" s="230"/>
      <c r="H19" s="230"/>
      <c r="I19" s="230"/>
      <c r="J19" s="240"/>
      <c r="K19" s="230"/>
      <c r="L19" s="230"/>
      <c r="M19" s="230"/>
      <c r="N19" s="230"/>
      <c r="O19" s="230"/>
      <c r="P19" s="229"/>
      <c r="Q19" s="229"/>
    </row>
    <row r="20" spans="1:17" ht="17.25" customHeight="1" thickBot="1" x14ac:dyDescent="0.25">
      <c r="A20" s="229"/>
      <c r="B20" s="154"/>
      <c r="C20" s="230"/>
      <c r="D20" s="230"/>
      <c r="E20" s="230"/>
      <c r="F20" s="230"/>
      <c r="G20" s="230"/>
      <c r="H20" s="230"/>
      <c r="I20" s="230"/>
      <c r="J20" s="241" t="str">
        <f>IF(Grille!G54&lt;&gt;"",Grille!G54,"")</f>
        <v/>
      </c>
      <c r="K20" s="239"/>
      <c r="L20" s="278" t="s">
        <v>3</v>
      </c>
      <c r="M20" s="242"/>
      <c r="N20" s="230"/>
      <c r="O20" s="230"/>
      <c r="P20" s="229"/>
      <c r="Q20" s="229"/>
    </row>
    <row r="21" spans="1:17" ht="17.25" customHeight="1" thickBot="1" x14ac:dyDescent="0.25">
      <c r="A21" s="229"/>
      <c r="B21" s="154"/>
      <c r="C21" s="230"/>
      <c r="D21" s="230"/>
      <c r="E21" s="230"/>
      <c r="F21" s="230"/>
      <c r="G21" s="230"/>
      <c r="H21" s="230"/>
      <c r="I21" s="230"/>
      <c r="J21" s="240"/>
      <c r="K21" s="230"/>
      <c r="L21" s="279"/>
      <c r="M21" s="243"/>
      <c r="N21" s="230"/>
      <c r="O21" s="230"/>
      <c r="P21" s="229"/>
      <c r="Q21" s="229"/>
    </row>
    <row r="22" spans="1:17" ht="17.25" customHeight="1" thickBot="1" x14ac:dyDescent="0.25">
      <c r="A22" s="229"/>
      <c r="B22" s="154"/>
      <c r="C22" s="276" t="str">
        <f>IF(SUM(Poules!W28:W31)=12,Poules!U28,"")</f>
        <v>Angleterre</v>
      </c>
      <c r="D22" s="242"/>
      <c r="E22" s="230"/>
      <c r="F22" s="230"/>
      <c r="G22" s="230"/>
      <c r="H22" s="230"/>
      <c r="I22" s="230"/>
      <c r="J22" s="240"/>
      <c r="K22" s="230"/>
      <c r="L22" s="230"/>
      <c r="M22" s="240"/>
      <c r="N22" s="230"/>
      <c r="O22" s="230"/>
      <c r="P22" s="229"/>
      <c r="Q22" s="229"/>
    </row>
    <row r="23" spans="1:17" ht="17.25" customHeight="1" thickBot="1" x14ac:dyDescent="0.25">
      <c r="A23" s="229"/>
      <c r="B23" s="154"/>
      <c r="C23" s="277"/>
      <c r="D23" s="230"/>
      <c r="E23" s="235"/>
      <c r="F23" s="230"/>
      <c r="G23" s="230"/>
      <c r="H23" s="230"/>
      <c r="I23" s="230"/>
      <c r="J23" s="240"/>
      <c r="K23" s="230"/>
      <c r="L23" s="230"/>
      <c r="M23" s="240"/>
      <c r="N23" s="230"/>
      <c r="O23" s="230"/>
      <c r="P23" s="229"/>
      <c r="Q23" s="229"/>
    </row>
    <row r="24" spans="1:17" ht="17.25" customHeight="1" thickBot="1" x14ac:dyDescent="0.25">
      <c r="A24" s="229"/>
      <c r="B24" s="154"/>
      <c r="C24" s="230"/>
      <c r="D24" s="244" t="str">
        <f>IF(Grille!G57&lt;&gt;"",Grille!G57,"")</f>
        <v/>
      </c>
      <c r="E24" s="235"/>
      <c r="F24" s="278" t="s">
        <v>2</v>
      </c>
      <c r="G24" s="242"/>
      <c r="H24" s="230"/>
      <c r="I24" s="230"/>
      <c r="J24" s="240"/>
      <c r="K24" s="230"/>
      <c r="L24" s="230"/>
      <c r="M24" s="240"/>
      <c r="N24" s="230"/>
      <c r="O24" s="230"/>
      <c r="P24" s="229"/>
      <c r="Q24" s="229"/>
    </row>
    <row r="25" spans="1:17" ht="17.25" customHeight="1" thickBot="1" x14ac:dyDescent="0.25">
      <c r="A25" s="229"/>
      <c r="B25" s="154"/>
      <c r="C25" s="230"/>
      <c r="D25" s="230"/>
      <c r="E25" s="236"/>
      <c r="F25" s="279"/>
      <c r="G25" s="243"/>
      <c r="H25" s="230"/>
      <c r="I25" s="230"/>
      <c r="J25" s="240"/>
      <c r="K25" s="230"/>
      <c r="L25" s="230"/>
      <c r="M25" s="240"/>
      <c r="N25" s="230"/>
      <c r="O25" s="230"/>
      <c r="P25" s="229"/>
      <c r="Q25" s="229"/>
    </row>
    <row r="26" spans="1:17" ht="17.25" customHeight="1" thickBot="1" x14ac:dyDescent="0.25">
      <c r="A26" s="229"/>
      <c r="B26" s="154"/>
      <c r="C26" s="276" t="str">
        <f>IF(SUM(Poules!W17:W20,Poules!W28:W31,Poules!W39:W42,Poules!W50:W53,Poules!W61:W64,Poules!W72:W75)=72,Poules!W91,"")</f>
        <v>Roumanie</v>
      </c>
      <c r="D26" s="242"/>
      <c r="E26" s="235"/>
      <c r="F26" s="230"/>
      <c r="G26" s="240"/>
      <c r="H26" s="230"/>
      <c r="I26" s="230"/>
      <c r="J26" s="240"/>
      <c r="K26" s="230"/>
      <c r="L26" s="230"/>
      <c r="M26" s="240"/>
      <c r="N26" s="230"/>
      <c r="O26" s="230"/>
      <c r="P26" s="229"/>
      <c r="Q26" s="229"/>
    </row>
    <row r="27" spans="1:17" ht="17.25" customHeight="1" thickBot="1" x14ac:dyDescent="0.25">
      <c r="A27" s="229"/>
      <c r="B27" s="154"/>
      <c r="C27" s="277"/>
      <c r="D27" s="230"/>
      <c r="E27" s="230"/>
      <c r="F27" s="230"/>
      <c r="G27" s="240"/>
      <c r="H27" s="230"/>
      <c r="I27" s="230"/>
      <c r="J27" s="240"/>
      <c r="K27" s="230"/>
      <c r="L27" s="230"/>
      <c r="M27" s="240"/>
      <c r="N27" s="230"/>
      <c r="O27" s="230"/>
      <c r="P27" s="229"/>
      <c r="Q27" s="229"/>
    </row>
    <row r="28" spans="1:17" ht="17.25" customHeight="1" thickBot="1" x14ac:dyDescent="0.25">
      <c r="A28" s="229"/>
      <c r="B28" s="154"/>
      <c r="C28" s="230"/>
      <c r="D28" s="230"/>
      <c r="E28" s="230"/>
      <c r="F28" s="230"/>
      <c r="G28" s="241" t="str">
        <f>IF(Grille!G51&lt;&gt;"",Grille!G51,"")</f>
        <v/>
      </c>
      <c r="H28" s="239"/>
      <c r="I28" s="278" t="s">
        <v>3</v>
      </c>
      <c r="J28" s="239"/>
      <c r="K28" s="230"/>
      <c r="L28" s="230"/>
      <c r="M28" s="240"/>
      <c r="N28" s="230"/>
      <c r="O28" s="230"/>
      <c r="P28" s="229"/>
      <c r="Q28" s="229"/>
    </row>
    <row r="29" spans="1:17" ht="17.25" customHeight="1" thickBot="1" x14ac:dyDescent="0.25">
      <c r="A29" s="229"/>
      <c r="B29" s="154"/>
      <c r="C29" s="230"/>
      <c r="D29" s="230"/>
      <c r="E29" s="230"/>
      <c r="F29" s="230"/>
      <c r="G29" s="240"/>
      <c r="H29" s="230"/>
      <c r="I29" s="279"/>
      <c r="J29" s="230"/>
      <c r="K29" s="230"/>
      <c r="L29" s="230"/>
      <c r="M29" s="240"/>
      <c r="N29" s="230"/>
      <c r="O29" s="230"/>
      <c r="P29" s="229"/>
      <c r="Q29" s="229"/>
    </row>
    <row r="30" spans="1:17" ht="17.25" customHeight="1" thickBot="1" x14ac:dyDescent="0.25">
      <c r="A30" s="229"/>
      <c r="B30" s="154"/>
      <c r="C30" s="276" t="str">
        <f>IF(SUM(Poules!W72:W75)=12,Poules!U72,"")</f>
        <v>Portugal</v>
      </c>
      <c r="D30" s="242"/>
      <c r="E30" s="230"/>
      <c r="F30" s="230"/>
      <c r="G30" s="240"/>
      <c r="H30" s="230"/>
      <c r="I30" s="230"/>
      <c r="J30" s="230"/>
      <c r="K30" s="230"/>
      <c r="L30" s="230"/>
      <c r="M30" s="240"/>
      <c r="N30" s="230"/>
      <c r="O30" s="230"/>
      <c r="P30" s="229"/>
      <c r="Q30" s="229"/>
    </row>
    <row r="31" spans="1:17" ht="17.25" customHeight="1" thickBot="1" x14ac:dyDescent="0.25">
      <c r="A31" s="229"/>
      <c r="B31" s="154"/>
      <c r="C31" s="277"/>
      <c r="D31" s="230"/>
      <c r="E31" s="235"/>
      <c r="F31" s="230"/>
      <c r="G31" s="240"/>
      <c r="H31" s="230"/>
      <c r="I31" s="230"/>
      <c r="J31" s="230"/>
      <c r="K31" s="230"/>
      <c r="L31" s="230"/>
      <c r="M31" s="240"/>
      <c r="N31" s="230"/>
      <c r="O31" s="230"/>
      <c r="P31" s="229"/>
      <c r="Q31" s="229"/>
    </row>
    <row r="32" spans="1:17" ht="17.25" customHeight="1" thickBot="1" x14ac:dyDescent="0.25">
      <c r="A32" s="229"/>
      <c r="B32" s="154"/>
      <c r="C32" s="230"/>
      <c r="D32" s="244" t="str">
        <f>IF(Grille!G65&lt;&gt;"",Grille!G65,"")</f>
        <v/>
      </c>
      <c r="E32" s="235"/>
      <c r="F32" s="278" t="s">
        <v>3</v>
      </c>
      <c r="G32" s="239"/>
      <c r="H32" s="230"/>
      <c r="I32" s="230"/>
      <c r="J32" s="230"/>
      <c r="K32" s="230"/>
      <c r="L32" s="230"/>
      <c r="M32" s="240"/>
      <c r="N32" s="230"/>
      <c r="O32" s="230"/>
      <c r="P32" s="229"/>
      <c r="Q32" s="229"/>
    </row>
    <row r="33" spans="1:17" ht="17.25" customHeight="1" thickBot="1" x14ac:dyDescent="0.25">
      <c r="A33" s="229"/>
      <c r="B33" s="154"/>
      <c r="C33" s="230"/>
      <c r="D33" s="230"/>
      <c r="E33" s="236"/>
      <c r="F33" s="279"/>
      <c r="G33" s="230"/>
      <c r="H33" s="230"/>
      <c r="I33" s="230"/>
      <c r="J33" s="230"/>
      <c r="K33" s="230"/>
      <c r="L33" s="230"/>
      <c r="M33" s="240"/>
      <c r="N33" s="230"/>
      <c r="O33" s="230"/>
      <c r="P33" s="229"/>
      <c r="Q33" s="229"/>
    </row>
    <row r="34" spans="1:17" ht="17.25" customHeight="1" thickBot="1" x14ac:dyDescent="0.25">
      <c r="A34" s="229"/>
      <c r="B34" s="154"/>
      <c r="C34" s="276" t="str">
        <f>IF(SUM(Poules!W61:W64)=12,Poules!U62,"")</f>
        <v>Italie</v>
      </c>
      <c r="D34" s="242"/>
      <c r="E34" s="235"/>
      <c r="F34" s="230"/>
      <c r="G34" s="230"/>
      <c r="H34" s="230"/>
      <c r="I34" s="230"/>
      <c r="J34" s="230"/>
      <c r="K34" s="230"/>
      <c r="L34" s="230"/>
      <c r="M34" s="240"/>
      <c r="N34" s="230"/>
      <c r="O34" s="230"/>
      <c r="P34" s="229"/>
      <c r="Q34" s="229"/>
    </row>
    <row r="35" spans="1:17" ht="17.25" customHeight="1" thickBot="1" x14ac:dyDescent="0.25">
      <c r="A35" s="229"/>
      <c r="B35" s="154"/>
      <c r="C35" s="277"/>
      <c r="D35" s="230"/>
      <c r="E35" s="230"/>
      <c r="F35" s="230"/>
      <c r="G35" s="230"/>
      <c r="H35" s="230"/>
      <c r="I35" s="230"/>
      <c r="J35" s="230"/>
      <c r="K35" s="230"/>
      <c r="L35" s="230"/>
      <c r="M35" s="240"/>
      <c r="N35" s="230"/>
      <c r="O35" s="230"/>
      <c r="P35" s="229"/>
      <c r="Q35" s="229"/>
    </row>
    <row r="36" spans="1:17" ht="17.25" customHeight="1" thickBot="1" x14ac:dyDescent="0.25">
      <c r="A36" s="229"/>
      <c r="B36" s="201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41" t="str">
        <f>IF(Grille!G56&lt;&gt;"",Grille!G56,"")</f>
        <v/>
      </c>
      <c r="N36" s="239"/>
      <c r="O36" s="278" t="s">
        <v>3</v>
      </c>
      <c r="P36" s="229"/>
      <c r="Q36" s="229"/>
    </row>
    <row r="37" spans="1:17" ht="17.25" customHeight="1" thickBot="1" x14ac:dyDescent="0.25">
      <c r="A37" s="229"/>
      <c r="B37" s="201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40"/>
      <c r="N37" s="230"/>
      <c r="O37" s="279"/>
      <c r="P37" s="229"/>
      <c r="Q37" s="229"/>
    </row>
    <row r="38" spans="1:17" ht="17.25" customHeight="1" thickBot="1" x14ac:dyDescent="0.25">
      <c r="A38" s="229"/>
      <c r="B38" s="154"/>
      <c r="C38" s="276" t="str">
        <f>IF(SUM(Poules!W39:W42)=12,Poules!U39,"")</f>
        <v>Allemagne</v>
      </c>
      <c r="D38" s="242"/>
      <c r="E38" s="230"/>
      <c r="F38" s="230"/>
      <c r="G38" s="230"/>
      <c r="H38" s="230"/>
      <c r="I38" s="230"/>
      <c r="J38" s="230"/>
      <c r="K38" s="230"/>
      <c r="L38" s="230"/>
      <c r="M38" s="240"/>
      <c r="N38" s="230"/>
      <c r="O38" s="230"/>
      <c r="P38" s="230"/>
      <c r="Q38" s="229"/>
    </row>
    <row r="39" spans="1:17" ht="17.25" customHeight="1" thickBot="1" x14ac:dyDescent="0.25">
      <c r="A39" s="229"/>
      <c r="B39" s="154"/>
      <c r="C39" s="277"/>
      <c r="D39" s="230"/>
      <c r="E39" s="235"/>
      <c r="F39" s="230"/>
      <c r="G39" s="230"/>
      <c r="H39" s="230"/>
      <c r="I39" s="230"/>
      <c r="J39" s="230"/>
      <c r="K39" s="230"/>
      <c r="L39" s="230"/>
      <c r="M39" s="240"/>
      <c r="N39" s="230"/>
      <c r="O39" s="230"/>
      <c r="P39" s="229"/>
      <c r="Q39" s="229"/>
    </row>
    <row r="40" spans="1:17" ht="17.25" customHeight="1" thickBot="1" x14ac:dyDescent="0.25">
      <c r="A40" s="229"/>
      <c r="B40" s="154"/>
      <c r="C40" s="231"/>
      <c r="D40" s="244" t="str">
        <f>IF(Grille!G73&lt;&gt;"",Grille!G73,"")</f>
        <v/>
      </c>
      <c r="E40" s="235"/>
      <c r="F40" s="278" t="s">
        <v>1</v>
      </c>
      <c r="G40" s="242"/>
      <c r="H40" s="230"/>
      <c r="I40" s="230"/>
      <c r="J40" s="230"/>
      <c r="K40" s="230"/>
      <c r="L40" s="230"/>
      <c r="M40" s="240"/>
      <c r="N40" s="230"/>
      <c r="O40" s="230"/>
      <c r="P40" s="229"/>
      <c r="Q40" s="229"/>
    </row>
    <row r="41" spans="1:17" ht="17.25" customHeight="1" thickBot="1" x14ac:dyDescent="0.25">
      <c r="A41" s="229"/>
      <c r="B41" s="154"/>
      <c r="C41" s="230"/>
      <c r="D41" s="230"/>
      <c r="E41" s="236"/>
      <c r="F41" s="279"/>
      <c r="G41" s="243"/>
      <c r="H41" s="230"/>
      <c r="I41" s="230"/>
      <c r="J41" s="230"/>
      <c r="K41" s="230"/>
      <c r="L41" s="230"/>
      <c r="M41" s="240"/>
      <c r="N41" s="230"/>
      <c r="O41" s="230"/>
      <c r="P41" s="229"/>
      <c r="Q41" s="229"/>
    </row>
    <row r="42" spans="1:17" ht="17.25" customHeight="1" thickBot="1" x14ac:dyDescent="0.25">
      <c r="A42" s="229"/>
      <c r="B42" s="154"/>
      <c r="C42" s="276" t="str">
        <f>IF(SUM(Poules!W17:W20,Poules!W28:W31,Poules!W39:W42,Poules!W50:W53,Poules!W61:W64,Poules!W72:W75)=72,Poules!X91,"")</f>
        <v>Pays de Galles</v>
      </c>
      <c r="D42" s="242"/>
      <c r="E42" s="235"/>
      <c r="F42" s="230"/>
      <c r="G42" s="240"/>
      <c r="H42" s="230"/>
      <c r="I42" s="230"/>
      <c r="J42" s="230"/>
      <c r="K42" s="230"/>
      <c r="L42" s="230"/>
      <c r="M42" s="240"/>
      <c r="N42" s="230"/>
      <c r="O42" s="230"/>
      <c r="P42" s="229"/>
      <c r="Q42" s="229"/>
    </row>
    <row r="43" spans="1:17" ht="17.25" customHeight="1" thickBot="1" x14ac:dyDescent="0.25">
      <c r="A43" s="229"/>
      <c r="B43" s="154"/>
      <c r="C43" s="277"/>
      <c r="D43" s="230"/>
      <c r="E43" s="230"/>
      <c r="F43" s="230"/>
      <c r="G43" s="240"/>
      <c r="H43" s="230"/>
      <c r="I43" s="230"/>
      <c r="J43" s="230"/>
      <c r="K43" s="230"/>
      <c r="L43" s="230"/>
      <c r="M43" s="240"/>
      <c r="N43" s="230"/>
      <c r="O43" s="230"/>
      <c r="P43" s="229"/>
      <c r="Q43" s="229"/>
    </row>
    <row r="44" spans="1:17" ht="17.25" customHeight="1" thickBot="1" x14ac:dyDescent="0.25">
      <c r="A44" s="229"/>
      <c r="B44" s="154"/>
      <c r="C44" s="230"/>
      <c r="D44" s="230"/>
      <c r="E44" s="230"/>
      <c r="F44" s="230"/>
      <c r="G44" s="241" t="str">
        <f>IF(Grille!G52&lt;&gt;"",Grille!G52,"")</f>
        <v/>
      </c>
      <c r="H44" s="239"/>
      <c r="I44" s="278" t="s">
        <v>1</v>
      </c>
      <c r="J44" s="242"/>
      <c r="K44" s="230"/>
      <c r="L44" s="230"/>
      <c r="M44" s="240"/>
      <c r="N44" s="230"/>
      <c r="O44" s="230"/>
      <c r="P44" s="229"/>
      <c r="Q44" s="229"/>
    </row>
    <row r="45" spans="1:17" ht="17.25" customHeight="1" thickBot="1" x14ac:dyDescent="0.25">
      <c r="A45" s="233"/>
      <c r="B45" s="154"/>
      <c r="C45" s="230"/>
      <c r="D45" s="230"/>
      <c r="E45" s="230"/>
      <c r="F45" s="230"/>
      <c r="G45" s="240"/>
      <c r="H45" s="230"/>
      <c r="I45" s="279"/>
      <c r="J45" s="243"/>
      <c r="K45" s="230"/>
      <c r="L45" s="230"/>
      <c r="M45" s="240"/>
      <c r="N45" s="230"/>
      <c r="O45" s="230"/>
      <c r="P45" s="229"/>
      <c r="Q45" s="229"/>
    </row>
    <row r="46" spans="1:17" ht="17.25" customHeight="1" thickBot="1" x14ac:dyDescent="0.25">
      <c r="A46" s="229"/>
      <c r="B46" s="154"/>
      <c r="C46" s="276" t="str">
        <f>IF(SUM(Poules!W61:W64)=12,Poules!U61,"")</f>
        <v>Belgique</v>
      </c>
      <c r="D46" s="242"/>
      <c r="E46" s="230"/>
      <c r="F46" s="230"/>
      <c r="G46" s="240"/>
      <c r="H46" s="230"/>
      <c r="I46" s="230"/>
      <c r="J46" s="240"/>
      <c r="K46" s="230"/>
      <c r="L46" s="230"/>
      <c r="M46" s="240"/>
      <c r="N46" s="230"/>
      <c r="O46" s="230"/>
      <c r="P46" s="229"/>
      <c r="Q46" s="229"/>
    </row>
    <row r="47" spans="1:17" ht="17.25" customHeight="1" thickBot="1" x14ac:dyDescent="0.25">
      <c r="A47" s="229"/>
      <c r="B47" s="154"/>
      <c r="C47" s="277"/>
      <c r="D47" s="230"/>
      <c r="E47" s="235"/>
      <c r="F47" s="230"/>
      <c r="G47" s="240"/>
      <c r="H47" s="230"/>
      <c r="I47" s="230"/>
      <c r="J47" s="240"/>
      <c r="K47" s="230"/>
      <c r="L47" s="230"/>
      <c r="M47" s="240"/>
      <c r="N47" s="230"/>
      <c r="O47" s="230"/>
      <c r="P47" s="229"/>
      <c r="Q47" s="229"/>
    </row>
    <row r="48" spans="1:17" ht="17.25" customHeight="1" thickBot="1" x14ac:dyDescent="0.25">
      <c r="A48" s="229"/>
      <c r="B48" s="154"/>
      <c r="C48" s="230"/>
      <c r="D48" s="244" t="str">
        <f>IF(Grille!G81&lt;&gt;"",Grille!G81,"")</f>
        <v/>
      </c>
      <c r="E48" s="235"/>
      <c r="F48" s="278" t="s">
        <v>57</v>
      </c>
      <c r="G48" s="239"/>
      <c r="H48" s="230"/>
      <c r="I48" s="230"/>
      <c r="J48" s="240"/>
      <c r="K48" s="230"/>
      <c r="L48" s="230"/>
      <c r="M48" s="240"/>
      <c r="N48" s="230"/>
      <c r="O48" s="230"/>
      <c r="P48" s="229"/>
      <c r="Q48" s="229"/>
    </row>
    <row r="49" spans="1:17" ht="17.25" customHeight="1" thickBot="1" x14ac:dyDescent="0.25">
      <c r="A49" s="229"/>
      <c r="B49" s="154"/>
      <c r="C49" s="230"/>
      <c r="D49" s="230"/>
      <c r="E49" s="236"/>
      <c r="F49" s="279"/>
      <c r="G49" s="230"/>
      <c r="H49" s="230"/>
      <c r="I49" s="230"/>
      <c r="J49" s="240"/>
      <c r="K49" s="230"/>
      <c r="L49" s="230"/>
      <c r="M49" s="240"/>
      <c r="N49" s="230"/>
      <c r="O49" s="230"/>
      <c r="P49" s="229"/>
      <c r="Q49" s="229"/>
    </row>
    <row r="50" spans="1:17" ht="17.25" customHeight="1" thickBot="1" x14ac:dyDescent="0.25">
      <c r="A50" s="229"/>
      <c r="B50" s="154"/>
      <c r="C50" s="276" t="str">
        <f>IF(SUM(Poules!W50:W53)=12,Poules!U51,"")</f>
        <v>Rép. Tchèque</v>
      </c>
      <c r="D50" s="242"/>
      <c r="E50" s="235"/>
      <c r="F50" s="230"/>
      <c r="G50" s="230"/>
      <c r="H50" s="230"/>
      <c r="I50" s="230"/>
      <c r="J50" s="240"/>
      <c r="K50" s="230"/>
      <c r="L50" s="230"/>
      <c r="M50" s="240"/>
      <c r="N50" s="230"/>
      <c r="O50" s="230"/>
      <c r="P50" s="229"/>
      <c r="Q50" s="229"/>
    </row>
    <row r="51" spans="1:17" ht="17.25" customHeight="1" thickBot="1" x14ac:dyDescent="0.25">
      <c r="A51" s="229"/>
      <c r="B51" s="154"/>
      <c r="C51" s="277"/>
      <c r="D51" s="230"/>
      <c r="E51" s="230"/>
      <c r="F51" s="230"/>
      <c r="G51" s="230"/>
      <c r="H51" s="230"/>
      <c r="I51" s="230"/>
      <c r="J51" s="240"/>
      <c r="K51" s="230"/>
      <c r="L51" s="230"/>
      <c r="M51" s="240"/>
      <c r="N51" s="230"/>
      <c r="O51" s="230"/>
      <c r="P51" s="229"/>
      <c r="Q51" s="229"/>
    </row>
    <row r="52" spans="1:17" ht="17.25" customHeight="1" thickBot="1" x14ac:dyDescent="0.25">
      <c r="A52" s="229"/>
      <c r="B52" s="154"/>
      <c r="C52" s="230"/>
      <c r="D52" s="230"/>
      <c r="E52" s="230"/>
      <c r="F52" s="230"/>
      <c r="G52" s="230"/>
      <c r="H52" s="230"/>
      <c r="I52" s="230"/>
      <c r="J52" s="241" t="str">
        <f>IF(Grille!G55&lt;&gt;"",Grille!G55,"")</f>
        <v/>
      </c>
      <c r="K52" s="239"/>
      <c r="L52" s="278" t="s">
        <v>1</v>
      </c>
      <c r="M52" s="239"/>
      <c r="N52" s="230"/>
      <c r="O52" s="230"/>
      <c r="P52" s="229"/>
      <c r="Q52" s="229"/>
    </row>
    <row r="53" spans="1:17" ht="17.25" customHeight="1" thickBot="1" x14ac:dyDescent="0.25">
      <c r="A53" s="229"/>
      <c r="B53" s="154"/>
      <c r="C53" s="230"/>
      <c r="D53" s="230"/>
      <c r="E53" s="230"/>
      <c r="F53" s="230"/>
      <c r="G53" s="230"/>
      <c r="H53" s="230"/>
      <c r="I53" s="230"/>
      <c r="J53" s="240"/>
      <c r="K53" s="230"/>
      <c r="L53" s="279"/>
      <c r="M53" s="230"/>
      <c r="N53" s="230"/>
      <c r="O53" s="230"/>
      <c r="P53" s="229"/>
      <c r="Q53" s="229"/>
    </row>
    <row r="54" spans="1:17" ht="17.25" customHeight="1" thickBot="1" x14ac:dyDescent="0.25">
      <c r="A54" s="229"/>
      <c r="B54" s="154"/>
      <c r="C54" s="276" t="str">
        <f>IF(SUM(Poules!W17:W20)=12,Poules!U17,"")</f>
        <v>Suisse</v>
      </c>
      <c r="D54" s="242"/>
      <c r="E54" s="230"/>
      <c r="F54" s="230"/>
      <c r="G54" s="230"/>
      <c r="H54" s="230"/>
      <c r="I54" s="230"/>
      <c r="J54" s="240"/>
      <c r="K54" s="230"/>
      <c r="L54" s="230"/>
      <c r="M54" s="230"/>
      <c r="N54" s="230"/>
      <c r="O54" s="230"/>
      <c r="P54" s="229"/>
      <c r="Q54" s="229"/>
    </row>
    <row r="55" spans="1:17" ht="17.25" customHeight="1" thickBot="1" x14ac:dyDescent="0.25">
      <c r="A55" s="229"/>
      <c r="B55" s="154"/>
      <c r="C55" s="277"/>
      <c r="D55" s="230"/>
      <c r="E55" s="235"/>
      <c r="F55" s="230"/>
      <c r="G55" s="230"/>
      <c r="H55" s="230"/>
      <c r="I55" s="230"/>
      <c r="J55" s="240"/>
      <c r="K55" s="230"/>
      <c r="L55" s="280"/>
      <c r="M55" s="280"/>
      <c r="N55" s="237"/>
      <c r="O55" s="237"/>
      <c r="P55" s="229"/>
      <c r="Q55" s="229"/>
    </row>
    <row r="56" spans="1:17" ht="17.25" customHeight="1" thickBot="1" x14ac:dyDescent="0.25">
      <c r="A56" s="229"/>
      <c r="B56" s="154"/>
      <c r="C56" s="230"/>
      <c r="D56" s="244"/>
      <c r="E56" s="235"/>
      <c r="F56" s="278" t="s">
        <v>56</v>
      </c>
      <c r="G56" s="242"/>
      <c r="H56" s="230"/>
      <c r="I56" s="230"/>
      <c r="J56" s="240"/>
      <c r="K56" s="230"/>
      <c r="L56" s="237"/>
      <c r="M56" s="237"/>
      <c r="N56" s="237"/>
      <c r="O56" s="237"/>
      <c r="P56" s="229"/>
      <c r="Q56" s="229"/>
    </row>
    <row r="57" spans="1:17" ht="17.25" customHeight="1" thickBot="1" x14ac:dyDescent="0.25">
      <c r="A57" s="229"/>
      <c r="B57" s="154"/>
      <c r="C57" s="230"/>
      <c r="D57" s="230"/>
      <c r="E57" s="236"/>
      <c r="F57" s="279"/>
      <c r="G57" s="243"/>
      <c r="H57" s="230"/>
      <c r="I57" s="230"/>
      <c r="J57" s="240"/>
      <c r="K57" s="230"/>
      <c r="L57" s="237"/>
      <c r="M57" s="237"/>
      <c r="N57" s="237"/>
      <c r="O57" s="237"/>
      <c r="P57" s="229"/>
      <c r="Q57" s="229"/>
    </row>
    <row r="58" spans="1:17" ht="17.25" customHeight="1" thickBot="1" x14ac:dyDescent="0.25">
      <c r="A58" s="229"/>
      <c r="B58" s="154"/>
      <c r="C58" s="276" t="str">
        <f>IF(SUM(Poules!W17:W20,Poules!W28:W31,Poules!W39:W42,Poules!W50:W53,Poules!W61:W64,Poules!W72:W75)=72,Poules!V91,"")</f>
        <v>Ukraine</v>
      </c>
      <c r="D58" s="242"/>
      <c r="E58" s="235"/>
      <c r="F58" s="230"/>
      <c r="G58" s="240"/>
      <c r="H58" s="230"/>
      <c r="I58" s="230"/>
      <c r="J58" s="240"/>
      <c r="K58" s="230"/>
      <c r="L58" s="238"/>
      <c r="M58" s="237"/>
      <c r="N58" s="237"/>
      <c r="O58" s="237"/>
      <c r="P58" s="229"/>
      <c r="Q58" s="229"/>
    </row>
    <row r="59" spans="1:17" ht="17.25" customHeight="1" thickBot="1" x14ac:dyDescent="0.25">
      <c r="A59" s="229"/>
      <c r="B59" s="154"/>
      <c r="C59" s="277"/>
      <c r="D59" s="230"/>
      <c r="E59" s="230"/>
      <c r="F59" s="230"/>
      <c r="G59" s="240"/>
      <c r="H59" s="230"/>
      <c r="I59" s="230"/>
      <c r="J59" s="240"/>
      <c r="K59" s="230"/>
      <c r="L59" s="237"/>
      <c r="M59" s="237"/>
      <c r="N59" s="237"/>
      <c r="O59" s="237"/>
      <c r="P59" s="229"/>
      <c r="Q59" s="229"/>
    </row>
    <row r="60" spans="1:17" ht="17.25" customHeight="1" thickBot="1" x14ac:dyDescent="0.25">
      <c r="A60" s="229"/>
      <c r="B60" s="154"/>
      <c r="C60" s="230"/>
      <c r="D60" s="230"/>
      <c r="E60" s="230"/>
      <c r="F60" s="230"/>
      <c r="G60" s="241" t="str">
        <f>IF(Grille!G53&lt;&gt;"",Grille!G53,"")</f>
        <v/>
      </c>
      <c r="H60" s="239"/>
      <c r="I60" s="278" t="s">
        <v>10</v>
      </c>
      <c r="J60" s="239"/>
      <c r="K60" s="230"/>
      <c r="L60" s="237"/>
      <c r="M60" s="237"/>
      <c r="N60" s="237"/>
      <c r="O60" s="237"/>
      <c r="P60" s="229"/>
      <c r="Q60" s="229"/>
    </row>
    <row r="61" spans="1:17" ht="17.25" customHeight="1" thickBot="1" x14ac:dyDescent="0.25">
      <c r="A61" s="229"/>
      <c r="B61" s="154"/>
      <c r="C61" s="230"/>
      <c r="D61" s="230"/>
      <c r="E61" s="230"/>
      <c r="F61" s="230"/>
      <c r="G61" s="240"/>
      <c r="H61" s="230"/>
      <c r="I61" s="279"/>
      <c r="J61" s="230"/>
      <c r="K61" s="230"/>
      <c r="L61" s="237"/>
      <c r="M61" s="237"/>
      <c r="N61" s="237"/>
      <c r="O61" s="237"/>
      <c r="P61" s="229"/>
      <c r="Q61" s="229"/>
    </row>
    <row r="62" spans="1:17" ht="17.25" customHeight="1" thickBot="1" x14ac:dyDescent="0.25">
      <c r="A62" s="229"/>
      <c r="B62" s="154"/>
      <c r="C62" s="276" t="str">
        <f>IF(SUM(Poules!W28:W31)=12,Poules!U29,"")</f>
        <v>Russie</v>
      </c>
      <c r="D62" s="242"/>
      <c r="E62" s="230"/>
      <c r="F62" s="230"/>
      <c r="G62" s="240"/>
      <c r="H62" s="230"/>
      <c r="I62" s="230"/>
      <c r="J62" s="230"/>
      <c r="K62" s="230"/>
      <c r="L62" s="237"/>
      <c r="M62" s="244"/>
      <c r="N62" s="237"/>
      <c r="O62" s="238"/>
      <c r="P62" s="229"/>
      <c r="Q62" s="229"/>
    </row>
    <row r="63" spans="1:17" ht="17.25" customHeight="1" thickBot="1" x14ac:dyDescent="0.25">
      <c r="A63" s="229"/>
      <c r="B63" s="154"/>
      <c r="C63" s="277"/>
      <c r="D63" s="230"/>
      <c r="E63" s="235"/>
      <c r="F63" s="230"/>
      <c r="G63" s="240"/>
      <c r="H63" s="230"/>
      <c r="I63" s="230"/>
      <c r="J63" s="230"/>
      <c r="K63" s="230"/>
      <c r="L63" s="237"/>
      <c r="M63" s="237"/>
      <c r="N63" s="237"/>
      <c r="O63" s="237"/>
      <c r="P63" s="229"/>
      <c r="Q63" s="229"/>
    </row>
    <row r="64" spans="1:17" ht="17.25" customHeight="1" thickBot="1" x14ac:dyDescent="0.25">
      <c r="A64" s="229"/>
      <c r="B64" s="154"/>
      <c r="C64" s="230"/>
      <c r="D64" s="244"/>
      <c r="E64" s="235"/>
      <c r="F64" s="278" t="s">
        <v>10</v>
      </c>
      <c r="G64" s="239"/>
      <c r="H64" s="230"/>
      <c r="I64" s="230"/>
      <c r="J64" s="230"/>
      <c r="K64" s="230"/>
      <c r="L64" s="237"/>
      <c r="M64" s="237"/>
      <c r="N64" s="237"/>
      <c r="O64" s="237"/>
      <c r="P64" s="229"/>
      <c r="Q64" s="229"/>
    </row>
    <row r="65" spans="1:17" ht="17.25" customHeight="1" thickBot="1" x14ac:dyDescent="0.25">
      <c r="A65" s="229"/>
      <c r="B65" s="154"/>
      <c r="C65" s="230"/>
      <c r="D65" s="230"/>
      <c r="E65" s="236"/>
      <c r="F65" s="279"/>
      <c r="G65" s="230"/>
      <c r="H65" s="230"/>
      <c r="I65" s="230"/>
      <c r="J65" s="230"/>
      <c r="K65" s="230"/>
      <c r="L65" s="237"/>
      <c r="M65" s="237"/>
      <c r="N65" s="237"/>
      <c r="O65" s="237"/>
      <c r="P65" s="229"/>
      <c r="Q65" s="229"/>
    </row>
    <row r="66" spans="1:17" ht="17.25" customHeight="1" thickBot="1" x14ac:dyDescent="0.25">
      <c r="A66" s="229"/>
      <c r="B66" s="154"/>
      <c r="C66" s="276" t="str">
        <f>IF(SUM(Poules!W72:W75)=12,Poules!U73,"")</f>
        <v>Autriche</v>
      </c>
      <c r="D66" s="242"/>
      <c r="E66" s="235"/>
      <c r="F66" s="230"/>
      <c r="G66" s="230"/>
      <c r="H66" s="230"/>
      <c r="I66" s="230"/>
      <c r="J66" s="230"/>
      <c r="K66" s="230"/>
      <c r="L66" s="238"/>
      <c r="M66" s="237"/>
      <c r="N66" s="237"/>
      <c r="O66" s="237"/>
      <c r="P66" s="229"/>
      <c r="Q66" s="229"/>
    </row>
    <row r="67" spans="1:17" ht="17.25" customHeight="1" thickBot="1" x14ac:dyDescent="0.25">
      <c r="A67" s="229"/>
      <c r="B67" s="154"/>
      <c r="C67" s="277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29"/>
      <c r="Q67" s="229"/>
    </row>
    <row r="68" spans="1:17" ht="102.75" customHeight="1" x14ac:dyDescent="0.2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29"/>
      <c r="Q68" s="229"/>
    </row>
    <row r="70" spans="1:17" ht="17.25" hidden="1" customHeight="1" x14ac:dyDescent="0.2">
      <c r="F70" s="80" t="str">
        <f>C6</f>
        <v>France</v>
      </c>
      <c r="I70" s="80" t="str">
        <f>F8</f>
        <v>France</v>
      </c>
      <c r="L70" s="80" t="str">
        <f>I12</f>
        <v>France</v>
      </c>
      <c r="O70" s="80" t="str">
        <f>L20</f>
        <v>Italie</v>
      </c>
      <c r="Q70" s="80">
        <f>COUNTIF(G70:P85,"O")</f>
        <v>0</v>
      </c>
    </row>
    <row r="71" spans="1:17" ht="17.25" hidden="1" customHeight="1" x14ac:dyDescent="0.2">
      <c r="F71" s="80" t="str">
        <f>C10</f>
        <v>Pologne</v>
      </c>
      <c r="G71" s="80" t="str">
        <f>IF(AND(F8&lt;&gt;F70,F8&lt;&gt;F71,F8&lt;&gt;""),"O","")</f>
        <v/>
      </c>
      <c r="I71" s="80" t="str">
        <f>F16</f>
        <v>Espagne</v>
      </c>
      <c r="J71" s="80" t="str">
        <f>IF(AND(I12&lt;&gt;I70,I12&lt;&gt;I71,I12&lt;&gt;""),"O","")</f>
        <v/>
      </c>
      <c r="L71" s="80" t="str">
        <f>I28</f>
        <v>Italie</v>
      </c>
      <c r="M71" s="80" t="str">
        <f>IF(AND(L20&lt;&gt;L70,L20&lt;&gt;L71,L20&lt;&gt;""),"O","")</f>
        <v/>
      </c>
      <c r="O71" s="80" t="str">
        <f>L52</f>
        <v>Allemagne</v>
      </c>
      <c r="P71" s="80" t="str">
        <f>IF(AND(O36&lt;&gt;O70,O36&lt;&gt;O71,O36&lt;&gt;""),"O","")</f>
        <v/>
      </c>
    </row>
    <row r="72" spans="1:17" ht="17.25" hidden="1" customHeight="1" x14ac:dyDescent="0.2">
      <c r="F72" s="80" t="str">
        <f>C14</f>
        <v>Espagne</v>
      </c>
      <c r="I72" s="80" t="str">
        <f>F24</f>
        <v>Angleterre</v>
      </c>
      <c r="L72" s="80" t="str">
        <f>I44</f>
        <v>Allemagne</v>
      </c>
    </row>
    <row r="73" spans="1:17" ht="17.25" hidden="1" customHeight="1" x14ac:dyDescent="0.2">
      <c r="F73" s="80" t="str">
        <f>C18</f>
        <v>Suède</v>
      </c>
      <c r="G73" s="80" t="str">
        <f>IF(AND(F16&lt;&gt;F72,F16&lt;&gt;F73,F16&lt;&gt;""),"O","")</f>
        <v/>
      </c>
      <c r="I73" s="80" t="str">
        <f>F32</f>
        <v>Italie</v>
      </c>
      <c r="J73" s="80" t="str">
        <f>IF(AND(I28&lt;&gt;I72,I28&lt;&gt;I73,I28&lt;&gt;""),"O","")</f>
        <v/>
      </c>
      <c r="L73" s="80" t="str">
        <f>I60</f>
        <v>Russie</v>
      </c>
      <c r="M73" s="80" t="str">
        <f>IF(AND(L52&lt;&gt;L72,L52&lt;&gt;L73,L52&lt;&gt;""),"O","")</f>
        <v/>
      </c>
    </row>
    <row r="74" spans="1:17" ht="17.25" hidden="1" customHeight="1" x14ac:dyDescent="0.2">
      <c r="F74" s="80" t="str">
        <f>C22</f>
        <v>Angleterre</v>
      </c>
      <c r="I74" s="80" t="str">
        <f>F40</f>
        <v>Allemagne</v>
      </c>
    </row>
    <row r="75" spans="1:17" ht="17.25" hidden="1" customHeight="1" x14ac:dyDescent="0.2">
      <c r="F75" s="80" t="str">
        <f>C26</f>
        <v>Roumanie</v>
      </c>
      <c r="G75" s="80" t="str">
        <f>IF(AND(F24&lt;&gt;F74,F24&lt;&gt;F75,F24&lt;&gt;""),"O","")</f>
        <v/>
      </c>
      <c r="I75" s="80" t="str">
        <f>F48</f>
        <v>Belgique</v>
      </c>
      <c r="J75" s="80" t="str">
        <f>IF(AND(I44&lt;&gt;I74,I44&lt;&gt;I75,I44&lt;&gt;""),"O","")</f>
        <v/>
      </c>
    </row>
    <row r="76" spans="1:17" ht="17.25" hidden="1" customHeight="1" x14ac:dyDescent="0.2">
      <c r="F76" s="80" t="str">
        <f>C30</f>
        <v>Portugal</v>
      </c>
      <c r="I76" s="80" t="str">
        <f>F56</f>
        <v>Suisse</v>
      </c>
      <c r="O76" s="246"/>
    </row>
    <row r="77" spans="1:17" ht="17.25" hidden="1" customHeight="1" x14ac:dyDescent="0.2">
      <c r="F77" s="80" t="str">
        <f>C34</f>
        <v>Italie</v>
      </c>
      <c r="G77" s="80" t="str">
        <f>IF(AND(F32&lt;&gt;F76,F32&lt;&gt;F77,F32&lt;&gt;""),"O","")</f>
        <v/>
      </c>
      <c r="I77" s="80" t="str">
        <f>F64</f>
        <v>Russie</v>
      </c>
      <c r="J77" s="80" t="str">
        <f>IF(AND(I60&lt;&gt;I76,I60&lt;&gt;I77,I60&lt;&gt;""),"O","")</f>
        <v/>
      </c>
    </row>
    <row r="78" spans="1:17" ht="17.25" hidden="1" customHeight="1" x14ac:dyDescent="0.2">
      <c r="F78" s="80" t="str">
        <f>C38</f>
        <v>Allemagne</v>
      </c>
    </row>
    <row r="79" spans="1:17" ht="17.25" hidden="1" customHeight="1" x14ac:dyDescent="0.2">
      <c r="F79" s="80" t="str">
        <f>C42</f>
        <v>Pays de Galles</v>
      </c>
      <c r="G79" s="80" t="str">
        <f>IF(AND(F40&lt;&gt;F78,F40&lt;&gt;F79,F40&lt;&gt;""),"O","")</f>
        <v/>
      </c>
    </row>
    <row r="80" spans="1:17" ht="17.25" hidden="1" customHeight="1" x14ac:dyDescent="0.2">
      <c r="F80" s="80" t="str">
        <f>C46</f>
        <v>Belgique</v>
      </c>
    </row>
    <row r="81" spans="6:7" ht="17.25" hidden="1" customHeight="1" x14ac:dyDescent="0.2">
      <c r="F81" s="80" t="str">
        <f>C50</f>
        <v>Rép. Tchèque</v>
      </c>
      <c r="G81" s="80" t="str">
        <f>IF(AND(F48&lt;&gt;F80,F48&lt;&gt;F81,F48&lt;&gt;""),"O","")</f>
        <v/>
      </c>
    </row>
    <row r="82" spans="6:7" ht="17.25" hidden="1" customHeight="1" x14ac:dyDescent="0.2">
      <c r="F82" s="80" t="str">
        <f>C54</f>
        <v>Suisse</v>
      </c>
    </row>
    <row r="83" spans="6:7" ht="17.25" hidden="1" customHeight="1" x14ac:dyDescent="0.2">
      <c r="F83" s="80" t="str">
        <f>C58</f>
        <v>Ukraine</v>
      </c>
      <c r="G83" s="80" t="str">
        <f>IF(AND(F56&lt;&gt;F82,F56&lt;&gt;F83,F56&lt;&gt;""),"O","")</f>
        <v/>
      </c>
    </row>
    <row r="84" spans="6:7" ht="17.25" hidden="1" customHeight="1" x14ac:dyDescent="0.2">
      <c r="F84" s="80" t="str">
        <f>C62</f>
        <v>Russie</v>
      </c>
    </row>
    <row r="85" spans="6:7" ht="17.25" hidden="1" customHeight="1" x14ac:dyDescent="0.2">
      <c r="F85" s="80" t="str">
        <f>C66</f>
        <v>Autriche</v>
      </c>
      <c r="G85" s="80" t="str">
        <f>IF(AND(F64&lt;&gt;F84,F64&lt;&gt;F85,F64&lt;&gt;""),"O","")</f>
        <v/>
      </c>
    </row>
  </sheetData>
  <sheetProtection selectLockedCells="1"/>
  <mergeCells count="37">
    <mergeCell ref="O3:P3"/>
    <mergeCell ref="O36:O37"/>
    <mergeCell ref="F56:F57"/>
    <mergeCell ref="F64:F65"/>
    <mergeCell ref="F48:F49"/>
    <mergeCell ref="I44:I45"/>
    <mergeCell ref="I60:I61"/>
    <mergeCell ref="L3:M3"/>
    <mergeCell ref="L55:M55"/>
    <mergeCell ref="L52:L53"/>
    <mergeCell ref="L20:L21"/>
    <mergeCell ref="C58:C59"/>
    <mergeCell ref="C62:C63"/>
    <mergeCell ref="C66:C67"/>
    <mergeCell ref="C46:C47"/>
    <mergeCell ref="F3:G3"/>
    <mergeCell ref="C42:C43"/>
    <mergeCell ref="C26:C27"/>
    <mergeCell ref="F16:F17"/>
    <mergeCell ref="F24:F25"/>
    <mergeCell ref="F32:F33"/>
    <mergeCell ref="F40:F41"/>
    <mergeCell ref="C3:D3"/>
    <mergeCell ref="C30:C31"/>
    <mergeCell ref="C34:C35"/>
    <mergeCell ref="C38:C39"/>
    <mergeCell ref="C6:C7"/>
    <mergeCell ref="C54:C55"/>
    <mergeCell ref="F8:F9"/>
    <mergeCell ref="I3:J3"/>
    <mergeCell ref="I12:I13"/>
    <mergeCell ref="I28:I29"/>
    <mergeCell ref="C10:C11"/>
    <mergeCell ref="C14:C15"/>
    <mergeCell ref="C18:C19"/>
    <mergeCell ref="C22:C23"/>
    <mergeCell ref="C50:C51"/>
  </mergeCells>
  <phoneticPr fontId="1" type="noConversion"/>
  <conditionalFormatting sqref="F8:F9">
    <cfRule type="expression" dxfId="16" priority="16" stopIfTrue="1">
      <formula>$G$71="O"</formula>
    </cfRule>
  </conditionalFormatting>
  <conditionalFormatting sqref="F16:F17">
    <cfRule type="expression" dxfId="15" priority="14" stopIfTrue="1">
      <formula>$G$73="O"</formula>
    </cfRule>
  </conditionalFormatting>
  <conditionalFormatting sqref="F24:F25">
    <cfRule type="expression" dxfId="14" priority="13" stopIfTrue="1">
      <formula>$G$75="O"</formula>
    </cfRule>
  </conditionalFormatting>
  <conditionalFormatting sqref="F32:F33">
    <cfRule type="expression" dxfId="13" priority="12" stopIfTrue="1">
      <formula>$G$77="O"</formula>
    </cfRule>
  </conditionalFormatting>
  <conditionalFormatting sqref="F40:F41">
    <cfRule type="expression" dxfId="12" priority="11" stopIfTrue="1">
      <formula>$G$79="O"</formula>
    </cfRule>
  </conditionalFormatting>
  <conditionalFormatting sqref="F48:F49">
    <cfRule type="expression" dxfId="11" priority="10" stopIfTrue="1">
      <formula>$G$81="O"</formula>
    </cfRule>
  </conditionalFormatting>
  <conditionalFormatting sqref="F56:F57">
    <cfRule type="expression" dxfId="10" priority="9" stopIfTrue="1">
      <formula>$G$83="O"</formula>
    </cfRule>
  </conditionalFormatting>
  <conditionalFormatting sqref="F64:F65">
    <cfRule type="expression" dxfId="9" priority="8" stopIfTrue="1">
      <formula>$G$85="O"</formula>
    </cfRule>
  </conditionalFormatting>
  <conditionalFormatting sqref="I12:I13">
    <cfRule type="expression" dxfId="8" priority="7" stopIfTrue="1">
      <formula>$J$71="O"</formula>
    </cfRule>
  </conditionalFormatting>
  <conditionalFormatting sqref="I28:I29">
    <cfRule type="expression" dxfId="7" priority="6" stopIfTrue="1">
      <formula>$J$73="O"</formula>
    </cfRule>
  </conditionalFormatting>
  <conditionalFormatting sqref="I44:I45">
    <cfRule type="expression" dxfId="6" priority="5" stopIfTrue="1">
      <formula>$J$75="O"</formula>
    </cfRule>
  </conditionalFormatting>
  <conditionalFormatting sqref="I60:I61">
    <cfRule type="expression" dxfId="5" priority="4" stopIfTrue="1">
      <formula>$J$77="O"</formula>
    </cfRule>
  </conditionalFormatting>
  <conditionalFormatting sqref="L20:L21">
    <cfRule type="expression" dxfId="4" priority="3" stopIfTrue="1">
      <formula>$M$71="O"</formula>
    </cfRule>
  </conditionalFormatting>
  <conditionalFormatting sqref="L52:L53">
    <cfRule type="expression" dxfId="3" priority="2" stopIfTrue="1">
      <formula>$M$73="O"</formula>
    </cfRule>
  </conditionalFormatting>
  <conditionalFormatting sqref="O36:O37">
    <cfRule type="expression" dxfId="2" priority="1" stopIfTrue="1">
      <formula>$P$71="O"</formula>
    </cfRule>
  </conditionalFormatting>
  <dataValidations count="15">
    <dataValidation type="list" allowBlank="1" showInputMessage="1" showErrorMessage="1" sqref="F8:F9">
      <formula1>$F$70:$F$71</formula1>
    </dataValidation>
    <dataValidation type="list" allowBlank="1" showInputMessage="1" showErrorMessage="1" sqref="F16:F17">
      <formula1>$F$72:$F$73</formula1>
    </dataValidation>
    <dataValidation type="list" allowBlank="1" showInputMessage="1" showErrorMessage="1" sqref="F24:F25">
      <formula1>$F$74:$F$75</formula1>
    </dataValidation>
    <dataValidation type="list" allowBlank="1" showInputMessage="1" showErrorMessage="1" sqref="F32:F33">
      <formula1>$F$76:$F$77</formula1>
    </dataValidation>
    <dataValidation type="list" allowBlank="1" showInputMessage="1" showErrorMessage="1" sqref="F40:F41">
      <formula1>$F$78:$F$79</formula1>
    </dataValidation>
    <dataValidation type="list" allowBlank="1" showInputMessage="1" showErrorMessage="1" sqref="F48:F49">
      <formula1>$F$80:$F$81</formula1>
    </dataValidation>
    <dataValidation type="list" allowBlank="1" showInputMessage="1" showErrorMessage="1" sqref="F56:F57">
      <formula1>$F$82:$F$83</formula1>
    </dataValidation>
    <dataValidation type="list" allowBlank="1" showInputMessage="1" showErrorMessage="1" sqref="F64:F65">
      <formula1>$F$84:$F$85</formula1>
    </dataValidation>
    <dataValidation type="list" allowBlank="1" showInputMessage="1" showErrorMessage="1" sqref="I12:I13">
      <formula1>$I$70:$I$71</formula1>
    </dataValidation>
    <dataValidation type="list" allowBlank="1" showInputMessage="1" showErrorMessage="1" sqref="I28:I29">
      <formula1>$I$72:$I$73</formula1>
    </dataValidation>
    <dataValidation type="list" allowBlank="1" showInputMessage="1" showErrorMessage="1" sqref="I44:I45">
      <formula1>$I$74:$I$75</formula1>
    </dataValidation>
    <dataValidation type="list" allowBlank="1" showInputMessage="1" showErrorMessage="1" sqref="I60:I61">
      <formula1>$I$76:$I$77</formula1>
    </dataValidation>
    <dataValidation type="list" allowBlank="1" showInputMessage="1" showErrorMessage="1" sqref="L20:L21">
      <formula1>$L$70:$L$71</formula1>
    </dataValidation>
    <dataValidation type="list" allowBlank="1" showInputMessage="1" showErrorMessage="1" sqref="L52:L53">
      <formula1>$L$72:$L$73</formula1>
    </dataValidation>
    <dataValidation type="list" allowBlank="1" showInputMessage="1" showErrorMessage="1" sqref="O36:O37">
      <formula1>$O$70:$O$71</formula1>
    </dataValidation>
  </dataValidations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0070C0"/>
  </sheetPr>
  <dimension ref="A1:J88"/>
  <sheetViews>
    <sheetView workbookViewId="0">
      <pane xSplit="7" ySplit="5" topLeftCell="H6" activePane="bottomRight" state="frozenSplit"/>
      <selection pane="topRight"/>
      <selection pane="bottomLeft"/>
      <selection pane="bottomRight" activeCell="E6" sqref="E6"/>
    </sheetView>
  </sheetViews>
  <sheetFormatPr defaultColWidth="11.42578125" defaultRowHeight="12.75" x14ac:dyDescent="0.2"/>
  <cols>
    <col min="1" max="1" width="1.7109375" style="2" customWidth="1"/>
    <col min="2" max="2" width="3.7109375" style="1" customWidth="1"/>
    <col min="3" max="4" width="14.7109375" style="2" customWidth="1"/>
    <col min="5" max="7" width="4.7109375" style="1" customWidth="1"/>
    <col min="8" max="9" width="4" style="2" customWidth="1"/>
    <col min="10" max="10" width="9.28515625" style="2" customWidth="1"/>
    <col min="11" max="16384" width="11.42578125" style="2"/>
  </cols>
  <sheetData>
    <row r="1" spans="1:10" ht="5.25" customHeight="1" thickBot="1" x14ac:dyDescent="0.25"/>
    <row r="2" spans="1:10" ht="16.5" customHeight="1" thickTop="1" thickBot="1" x14ac:dyDescent="0.25">
      <c r="B2" s="292" t="s">
        <v>143</v>
      </c>
      <c r="C2" s="292"/>
      <c r="D2" s="293"/>
      <c r="E2" s="281" t="s">
        <v>13</v>
      </c>
      <c r="F2" s="282"/>
      <c r="G2" s="282"/>
      <c r="H2" s="136" t="str">
        <f>CONCATENATE(Poules!I2," ",Poules!I3)</f>
        <v>Charlie Dupont</v>
      </c>
      <c r="I2" s="137"/>
      <c r="J2" s="137"/>
    </row>
    <row r="3" spans="1:10" ht="16.5" hidden="1" customHeight="1" x14ac:dyDescent="0.2">
      <c r="B3" s="155"/>
      <c r="C3" s="155"/>
      <c r="D3" s="211"/>
      <c r="E3" s="212"/>
      <c r="F3" s="213"/>
      <c r="G3" s="213"/>
      <c r="H3" s="214" t="str">
        <f>Poules!I4</f>
        <v>chardupont@hotmail.com</v>
      </c>
      <c r="I3" s="215"/>
      <c r="J3" s="215"/>
    </row>
    <row r="4" spans="1:10" ht="16.5" hidden="1" customHeight="1" thickBot="1" x14ac:dyDescent="0.25">
      <c r="B4" s="155"/>
      <c r="C4" s="155"/>
      <c r="D4" s="211"/>
      <c r="E4" s="212"/>
      <c r="F4" s="213"/>
      <c r="G4" s="213"/>
      <c r="H4" s="214" t="str">
        <f>IF(Poules!I5&lt;&gt;"",Poules!I5,"")</f>
        <v/>
      </c>
      <c r="I4" s="215"/>
      <c r="J4" s="215"/>
    </row>
    <row r="5" spans="1:10" ht="16.5" thickBot="1" x14ac:dyDescent="0.3">
      <c r="B5" s="275" t="str">
        <f>Poules!F7</f>
        <v>GRILLE COMPLETE</v>
      </c>
      <c r="C5" s="275"/>
      <c r="D5" s="275"/>
      <c r="E5" s="64">
        <v>1</v>
      </c>
      <c r="F5" s="64" t="s">
        <v>12</v>
      </c>
      <c r="G5" s="64">
        <v>2</v>
      </c>
      <c r="H5" s="138">
        <f>Poules!I5</f>
        <v>0</v>
      </c>
      <c r="I5" s="148"/>
      <c r="J5" s="149"/>
    </row>
    <row r="6" spans="1:10" ht="13.5" thickTop="1" x14ac:dyDescent="0.2">
      <c r="B6" s="47">
        <v>1</v>
      </c>
      <c r="C6" s="202" t="s">
        <v>0</v>
      </c>
      <c r="D6" s="202" t="s">
        <v>99</v>
      </c>
      <c r="E6" s="100">
        <v>1.3</v>
      </c>
      <c r="F6" s="144">
        <v>4.7</v>
      </c>
      <c r="G6" s="205">
        <v>10</v>
      </c>
      <c r="H6" s="45">
        <f>Poules!G16</f>
        <v>2</v>
      </c>
      <c r="I6" s="45">
        <f>Poules!H16</f>
        <v>0</v>
      </c>
      <c r="J6" s="46"/>
    </row>
    <row r="7" spans="1:10" x14ac:dyDescent="0.2">
      <c r="A7" s="10"/>
      <c r="B7" s="48">
        <v>2</v>
      </c>
      <c r="C7" s="203" t="s">
        <v>100</v>
      </c>
      <c r="D7" s="203" t="s">
        <v>56</v>
      </c>
      <c r="E7" s="26">
        <v>6</v>
      </c>
      <c r="F7" s="145">
        <v>3.7</v>
      </c>
      <c r="G7" s="206">
        <v>1.6</v>
      </c>
      <c r="H7" s="8">
        <f>Poules!G17</f>
        <v>0</v>
      </c>
      <c r="I7" s="8">
        <f>Poules!H17</f>
        <v>1</v>
      </c>
      <c r="J7" s="9"/>
    </row>
    <row r="8" spans="1:10" x14ac:dyDescent="0.2">
      <c r="B8" s="49">
        <v>3</v>
      </c>
      <c r="C8" s="204" t="s">
        <v>101</v>
      </c>
      <c r="D8" s="204" t="s">
        <v>102</v>
      </c>
      <c r="E8" s="26">
        <v>2.6</v>
      </c>
      <c r="F8" s="145">
        <v>3</v>
      </c>
      <c r="G8" s="206">
        <v>3</v>
      </c>
      <c r="H8" s="3">
        <f>Poules!G28</f>
        <v>1</v>
      </c>
      <c r="I8" s="3">
        <f>Poules!H28</f>
        <v>0</v>
      </c>
      <c r="J8" s="4"/>
    </row>
    <row r="9" spans="1:10" x14ac:dyDescent="0.2">
      <c r="B9" s="48">
        <v>4</v>
      </c>
      <c r="C9" s="203" t="s">
        <v>2</v>
      </c>
      <c r="D9" s="203" t="s">
        <v>10</v>
      </c>
      <c r="E9" s="26">
        <v>2</v>
      </c>
      <c r="F9" s="145">
        <v>3.2</v>
      </c>
      <c r="G9" s="206">
        <v>4</v>
      </c>
      <c r="H9" s="8">
        <f>Poules!G27</f>
        <v>2</v>
      </c>
      <c r="I9" s="8">
        <f>Poules!H27</f>
        <v>1</v>
      </c>
      <c r="J9" s="9"/>
    </row>
    <row r="10" spans="1:10" x14ac:dyDescent="0.2">
      <c r="B10" s="49">
        <v>5</v>
      </c>
      <c r="C10" s="204" t="s">
        <v>107</v>
      </c>
      <c r="D10" s="204" t="s">
        <v>11</v>
      </c>
      <c r="E10" s="26">
        <v>3.5</v>
      </c>
      <c r="F10" s="145">
        <v>3.2</v>
      </c>
      <c r="G10" s="206">
        <v>2.2000000000000002</v>
      </c>
      <c r="H10" s="3">
        <f>Poules!G50</f>
        <v>0</v>
      </c>
      <c r="I10" s="3">
        <f>Poules!H50</f>
        <v>0</v>
      </c>
      <c r="J10" s="4"/>
    </row>
    <row r="11" spans="1:10" x14ac:dyDescent="0.2">
      <c r="B11" s="48">
        <v>6</v>
      </c>
      <c r="C11" s="203" t="s">
        <v>104</v>
      </c>
      <c r="D11" s="203" t="s">
        <v>105</v>
      </c>
      <c r="E11" s="26">
        <v>1.8</v>
      </c>
      <c r="F11" s="145">
        <v>3.5</v>
      </c>
      <c r="G11" s="206">
        <v>4.7</v>
      </c>
      <c r="H11" s="8">
        <f>Poules!G39</f>
        <v>3</v>
      </c>
      <c r="I11" s="8">
        <f>Poules!H39</f>
        <v>0</v>
      </c>
      <c r="J11" s="9"/>
    </row>
    <row r="12" spans="1:10" x14ac:dyDescent="0.2">
      <c r="B12" s="49">
        <v>7</v>
      </c>
      <c r="C12" s="204" t="s">
        <v>1</v>
      </c>
      <c r="D12" s="204" t="s">
        <v>103</v>
      </c>
      <c r="E12" s="26">
        <v>1.5</v>
      </c>
      <c r="F12" s="145">
        <v>4</v>
      </c>
      <c r="G12" s="206">
        <v>7</v>
      </c>
      <c r="H12" s="3">
        <f>Poules!G38</f>
        <v>3</v>
      </c>
      <c r="I12" s="3">
        <f>Poules!H38</f>
        <v>1</v>
      </c>
      <c r="J12" s="4"/>
    </row>
    <row r="13" spans="1:10" x14ac:dyDescent="0.2">
      <c r="B13" s="48">
        <v>8</v>
      </c>
      <c r="C13" s="203" t="s">
        <v>5</v>
      </c>
      <c r="D13" s="203" t="s">
        <v>106</v>
      </c>
      <c r="E13" s="26">
        <v>1.5</v>
      </c>
      <c r="F13" s="145">
        <v>4</v>
      </c>
      <c r="G13" s="206">
        <v>6.5</v>
      </c>
      <c r="H13" s="8">
        <f>Poules!G49</f>
        <v>2</v>
      </c>
      <c r="I13" s="8">
        <f>Poules!H49</f>
        <v>1</v>
      </c>
      <c r="J13" s="9"/>
    </row>
    <row r="14" spans="1:10" x14ac:dyDescent="0.2">
      <c r="B14" s="49">
        <v>9</v>
      </c>
      <c r="C14" s="204" t="s">
        <v>108</v>
      </c>
      <c r="D14" s="204" t="s">
        <v>109</v>
      </c>
      <c r="E14" s="26">
        <v>3.1</v>
      </c>
      <c r="F14" s="145">
        <v>3.1</v>
      </c>
      <c r="G14" s="206">
        <v>2.4</v>
      </c>
      <c r="H14" s="3">
        <f>Poules!G61</f>
        <v>0</v>
      </c>
      <c r="I14" s="3">
        <f>Poules!H61</f>
        <v>2</v>
      </c>
      <c r="J14" s="4"/>
    </row>
    <row r="15" spans="1:10" x14ac:dyDescent="0.2">
      <c r="B15" s="50">
        <v>10</v>
      </c>
      <c r="C15" s="203" t="s">
        <v>57</v>
      </c>
      <c r="D15" s="203" t="s">
        <v>3</v>
      </c>
      <c r="E15" s="26">
        <v>2.5</v>
      </c>
      <c r="F15" s="145">
        <v>3.1</v>
      </c>
      <c r="G15" s="206">
        <v>3</v>
      </c>
      <c r="H15" s="8">
        <f>Poules!G60</f>
        <v>1</v>
      </c>
      <c r="I15" s="8">
        <f>Poules!H60</f>
        <v>1</v>
      </c>
      <c r="J15" s="9"/>
    </row>
    <row r="16" spans="1:10" x14ac:dyDescent="0.2">
      <c r="B16" s="49">
        <v>11</v>
      </c>
      <c r="C16" s="204" t="s">
        <v>111</v>
      </c>
      <c r="D16" s="204" t="s">
        <v>112</v>
      </c>
      <c r="E16" s="26">
        <v>1.8</v>
      </c>
      <c r="F16" s="145">
        <v>3.5</v>
      </c>
      <c r="G16" s="206">
        <v>4.7</v>
      </c>
      <c r="H16" s="3">
        <f>Poules!G72</f>
        <v>1</v>
      </c>
      <c r="I16" s="3">
        <f>Poules!H72</f>
        <v>0</v>
      </c>
      <c r="J16" s="4"/>
    </row>
    <row r="17" spans="1:10" x14ac:dyDescent="0.2">
      <c r="B17" s="48">
        <v>12</v>
      </c>
      <c r="C17" s="203" t="s">
        <v>4</v>
      </c>
      <c r="D17" s="203" t="s">
        <v>110</v>
      </c>
      <c r="E17" s="26">
        <v>1.6</v>
      </c>
      <c r="F17" s="145">
        <v>3.6</v>
      </c>
      <c r="G17" s="206">
        <v>6</v>
      </c>
      <c r="H17" s="8">
        <f>Poules!G71</f>
        <v>2</v>
      </c>
      <c r="I17" s="8">
        <f>Poules!H71</f>
        <v>0</v>
      </c>
      <c r="J17" s="9"/>
    </row>
    <row r="18" spans="1:10" x14ac:dyDescent="0.2">
      <c r="B18" s="49">
        <v>13</v>
      </c>
      <c r="C18" s="204" t="s">
        <v>10</v>
      </c>
      <c r="D18" s="204" t="s">
        <v>102</v>
      </c>
      <c r="E18" s="26">
        <v>1.8</v>
      </c>
      <c r="F18" s="145">
        <v>3.4</v>
      </c>
      <c r="G18" s="206">
        <v>4.5</v>
      </c>
      <c r="H18" s="3">
        <f>Poules!G29</f>
        <v>2</v>
      </c>
      <c r="I18" s="3">
        <f>Poules!H29</f>
        <v>0</v>
      </c>
      <c r="J18" s="4"/>
    </row>
    <row r="19" spans="1:10" x14ac:dyDescent="0.2">
      <c r="B19" s="48">
        <v>14</v>
      </c>
      <c r="C19" s="203" t="s">
        <v>99</v>
      </c>
      <c r="D19" s="203" t="s">
        <v>56</v>
      </c>
      <c r="E19" s="26">
        <v>4</v>
      </c>
      <c r="F19" s="145">
        <v>3.4</v>
      </c>
      <c r="G19" s="206">
        <v>1.9</v>
      </c>
      <c r="H19" s="8">
        <f>Poules!G18</f>
        <v>1</v>
      </c>
      <c r="I19" s="8">
        <f>Poules!H18</f>
        <v>1</v>
      </c>
      <c r="J19" s="9"/>
    </row>
    <row r="20" spans="1:10" x14ac:dyDescent="0.2">
      <c r="B20" s="49">
        <v>15</v>
      </c>
      <c r="C20" s="204" t="s">
        <v>0</v>
      </c>
      <c r="D20" s="204" t="s">
        <v>100</v>
      </c>
      <c r="E20" s="26">
        <v>1.2</v>
      </c>
      <c r="F20" s="145">
        <v>6</v>
      </c>
      <c r="G20" s="206">
        <v>12</v>
      </c>
      <c r="H20" s="3">
        <f>Poules!G19</f>
        <v>3</v>
      </c>
      <c r="I20" s="3">
        <f>Poules!H19</f>
        <v>0</v>
      </c>
      <c r="J20" s="4"/>
    </row>
    <row r="21" spans="1:10" x14ac:dyDescent="0.2">
      <c r="B21" s="48">
        <v>16</v>
      </c>
      <c r="C21" s="203" t="s">
        <v>2</v>
      </c>
      <c r="D21" s="203" t="s">
        <v>101</v>
      </c>
      <c r="E21" s="26">
        <v>1.7</v>
      </c>
      <c r="F21" s="145">
        <v>3.5</v>
      </c>
      <c r="G21" s="206">
        <v>4.7</v>
      </c>
      <c r="H21" s="8">
        <f>Poules!G30</f>
        <v>1</v>
      </c>
      <c r="I21" s="8">
        <f>Poules!H30</f>
        <v>1</v>
      </c>
      <c r="J21" s="9"/>
    </row>
    <row r="22" spans="1:10" x14ac:dyDescent="0.2">
      <c r="B22" s="49">
        <v>17</v>
      </c>
      <c r="C22" s="204" t="s">
        <v>103</v>
      </c>
      <c r="D22" s="204" t="s">
        <v>105</v>
      </c>
      <c r="E22" s="26">
        <v>1.9</v>
      </c>
      <c r="F22" s="145">
        <v>3.4</v>
      </c>
      <c r="G22" s="206">
        <v>3.8</v>
      </c>
      <c r="H22" s="3">
        <f>Poules!G40</f>
        <v>2</v>
      </c>
      <c r="I22" s="3">
        <f>Poules!H40</f>
        <v>1</v>
      </c>
      <c r="J22" s="4"/>
    </row>
    <row r="23" spans="1:10" x14ac:dyDescent="0.2">
      <c r="B23" s="48">
        <v>18</v>
      </c>
      <c r="C23" s="203" t="s">
        <v>1</v>
      </c>
      <c r="D23" s="203" t="s">
        <v>104</v>
      </c>
      <c r="E23" s="26">
        <v>1.5</v>
      </c>
      <c r="F23" s="145">
        <v>3.9</v>
      </c>
      <c r="G23" s="206">
        <v>6</v>
      </c>
      <c r="H23" s="8">
        <f>Poules!G41</f>
        <v>2</v>
      </c>
      <c r="I23" s="8">
        <f>Poules!H41</f>
        <v>0</v>
      </c>
      <c r="J23" s="9"/>
    </row>
    <row r="24" spans="1:10" x14ac:dyDescent="0.2">
      <c r="B24" s="49">
        <v>19</v>
      </c>
      <c r="C24" s="204" t="s">
        <v>3</v>
      </c>
      <c r="D24" s="204" t="s">
        <v>109</v>
      </c>
      <c r="E24" s="26">
        <v>1.9</v>
      </c>
      <c r="F24" s="145">
        <v>3.3</v>
      </c>
      <c r="G24" s="206">
        <v>4</v>
      </c>
      <c r="H24" s="3">
        <f>Poules!G62</f>
        <v>2</v>
      </c>
      <c r="I24" s="3">
        <f>Poules!H62</f>
        <v>1</v>
      </c>
      <c r="J24" s="4"/>
    </row>
    <row r="25" spans="1:10" x14ac:dyDescent="0.2">
      <c r="B25" s="48">
        <v>20</v>
      </c>
      <c r="C25" s="203" t="s">
        <v>106</v>
      </c>
      <c r="D25" s="203" t="s">
        <v>11</v>
      </c>
      <c r="E25" s="26">
        <v>3.1</v>
      </c>
      <c r="F25" s="145">
        <v>3.2</v>
      </c>
      <c r="G25" s="206">
        <v>2.2999999999999998</v>
      </c>
      <c r="H25" s="8">
        <f>Poules!G51</f>
        <v>1</v>
      </c>
      <c r="I25" s="8">
        <f>Poules!H51</f>
        <v>0</v>
      </c>
      <c r="J25" s="9"/>
    </row>
    <row r="26" spans="1:10" x14ac:dyDescent="0.2">
      <c r="B26" s="49">
        <v>21</v>
      </c>
      <c r="C26" s="204" t="s">
        <v>5</v>
      </c>
      <c r="D26" s="204" t="s">
        <v>107</v>
      </c>
      <c r="E26" s="26">
        <v>1.6</v>
      </c>
      <c r="F26" s="145">
        <v>3.7</v>
      </c>
      <c r="G26" s="206">
        <v>5.7</v>
      </c>
      <c r="H26" s="3">
        <f>Poules!G52</f>
        <v>1</v>
      </c>
      <c r="I26" s="3">
        <f>Poules!H52</f>
        <v>0</v>
      </c>
      <c r="J26" s="4"/>
    </row>
    <row r="27" spans="1:10" x14ac:dyDescent="0.2">
      <c r="B27" s="48">
        <v>22</v>
      </c>
      <c r="C27" s="203" t="s">
        <v>57</v>
      </c>
      <c r="D27" s="203" t="s">
        <v>108</v>
      </c>
      <c r="E27" s="26">
        <v>1.6</v>
      </c>
      <c r="F27" s="145">
        <v>4</v>
      </c>
      <c r="G27" s="206">
        <v>5.2</v>
      </c>
      <c r="H27" s="8">
        <f>Poules!G63</f>
        <v>3</v>
      </c>
      <c r="I27" s="8">
        <f>Poules!H63</f>
        <v>1</v>
      </c>
      <c r="J27" s="9"/>
    </row>
    <row r="28" spans="1:10" x14ac:dyDescent="0.2">
      <c r="B28" s="49">
        <v>23</v>
      </c>
      <c r="C28" s="204" t="s">
        <v>110</v>
      </c>
      <c r="D28" s="204" t="s">
        <v>112</v>
      </c>
      <c r="E28" s="26">
        <v>2.2000000000000002</v>
      </c>
      <c r="F28" s="145">
        <v>3.2</v>
      </c>
      <c r="G28" s="206">
        <v>3.2</v>
      </c>
      <c r="H28" s="3">
        <f>Poules!G73</f>
        <v>1</v>
      </c>
      <c r="I28" s="3">
        <f>Poules!H73</f>
        <v>0</v>
      </c>
      <c r="J28" s="4"/>
    </row>
    <row r="29" spans="1:10" x14ac:dyDescent="0.2">
      <c r="B29" s="51">
        <v>24</v>
      </c>
      <c r="C29" s="203" t="s">
        <v>4</v>
      </c>
      <c r="D29" s="203" t="s">
        <v>111</v>
      </c>
      <c r="E29" s="26">
        <v>2.2000000000000002</v>
      </c>
      <c r="F29" s="145">
        <v>3.2</v>
      </c>
      <c r="G29" s="206">
        <v>3.2</v>
      </c>
      <c r="H29" s="12">
        <f>Poules!G74</f>
        <v>2</v>
      </c>
      <c r="I29" s="12">
        <f>Poules!H74</f>
        <v>1</v>
      </c>
      <c r="J29" s="9"/>
    </row>
    <row r="30" spans="1:10" x14ac:dyDescent="0.2">
      <c r="B30" s="49">
        <v>25</v>
      </c>
      <c r="C30" s="204" t="s">
        <v>99</v>
      </c>
      <c r="D30" s="204" t="s">
        <v>100</v>
      </c>
      <c r="E30" s="26">
        <v>1.9</v>
      </c>
      <c r="F30" s="145">
        <v>3.4</v>
      </c>
      <c r="G30" s="206">
        <v>4</v>
      </c>
      <c r="H30" s="3">
        <f>Poules!G21</f>
        <v>2</v>
      </c>
      <c r="I30" s="3">
        <f>Poules!H21</f>
        <v>0</v>
      </c>
      <c r="J30" s="4"/>
    </row>
    <row r="31" spans="1:10" x14ac:dyDescent="0.2">
      <c r="A31" s="10"/>
      <c r="B31" s="48">
        <v>26</v>
      </c>
      <c r="C31" s="203" t="s">
        <v>56</v>
      </c>
      <c r="D31" s="203" t="s">
        <v>0</v>
      </c>
      <c r="E31" s="26">
        <v>4.5</v>
      </c>
      <c r="F31" s="145">
        <v>3.4</v>
      </c>
      <c r="G31" s="206">
        <v>1.8</v>
      </c>
      <c r="H31" s="8">
        <f>Poules!G20</f>
        <v>2</v>
      </c>
      <c r="I31" s="8">
        <f>Poules!H20</f>
        <v>1</v>
      </c>
      <c r="J31" s="9"/>
    </row>
    <row r="32" spans="1:10" x14ac:dyDescent="0.2">
      <c r="B32" s="49">
        <v>27</v>
      </c>
      <c r="C32" s="204" t="s">
        <v>10</v>
      </c>
      <c r="D32" s="204" t="s">
        <v>101</v>
      </c>
      <c r="E32" s="26">
        <v>2.2000000000000002</v>
      </c>
      <c r="F32" s="145">
        <v>3.2</v>
      </c>
      <c r="G32" s="206">
        <v>3.2</v>
      </c>
      <c r="H32" s="3">
        <f>Poules!G32</f>
        <v>2</v>
      </c>
      <c r="I32" s="3">
        <f>Poules!H32</f>
        <v>1</v>
      </c>
      <c r="J32" s="4"/>
    </row>
    <row r="33" spans="2:10" x14ac:dyDescent="0.2">
      <c r="B33" s="51">
        <v>28</v>
      </c>
      <c r="C33" s="203" t="s">
        <v>102</v>
      </c>
      <c r="D33" s="203" t="s">
        <v>2</v>
      </c>
      <c r="E33" s="26">
        <v>6</v>
      </c>
      <c r="F33" s="145">
        <v>3.9</v>
      </c>
      <c r="G33" s="206">
        <v>1.5</v>
      </c>
      <c r="H33" s="8">
        <f>Poules!G31</f>
        <v>1</v>
      </c>
      <c r="I33" s="8">
        <f>Poules!H31</f>
        <v>2</v>
      </c>
      <c r="J33" s="9"/>
    </row>
    <row r="34" spans="2:10" x14ac:dyDescent="0.2">
      <c r="B34" s="49">
        <v>29</v>
      </c>
      <c r="C34" s="204" t="s">
        <v>105</v>
      </c>
      <c r="D34" s="204" t="s">
        <v>1</v>
      </c>
      <c r="E34" s="26">
        <v>12</v>
      </c>
      <c r="F34" s="145">
        <v>6</v>
      </c>
      <c r="G34" s="206">
        <v>1.2</v>
      </c>
      <c r="H34" s="3">
        <f>Poules!G42</f>
        <v>0</v>
      </c>
      <c r="I34" s="3">
        <f>Poules!H42</f>
        <v>5</v>
      </c>
      <c r="J34" s="4"/>
    </row>
    <row r="35" spans="2:10" x14ac:dyDescent="0.2">
      <c r="B35" s="51">
        <v>30</v>
      </c>
      <c r="C35" s="203" t="s">
        <v>103</v>
      </c>
      <c r="D35" s="203" t="s">
        <v>104</v>
      </c>
      <c r="E35" s="26">
        <v>2.7</v>
      </c>
      <c r="F35" s="145">
        <v>3.2</v>
      </c>
      <c r="G35" s="206">
        <v>2.5</v>
      </c>
      <c r="H35" s="8">
        <f>Poules!G43</f>
        <v>0</v>
      </c>
      <c r="I35" s="8">
        <f>Poules!H43</f>
        <v>0</v>
      </c>
      <c r="J35" s="9"/>
    </row>
    <row r="36" spans="2:10" x14ac:dyDescent="0.2">
      <c r="B36" s="49">
        <v>31</v>
      </c>
      <c r="C36" s="204" t="s">
        <v>11</v>
      </c>
      <c r="D36" s="204" t="s">
        <v>5</v>
      </c>
      <c r="E36" s="26">
        <v>3.7</v>
      </c>
      <c r="F36" s="145">
        <v>3.3</v>
      </c>
      <c r="G36" s="206">
        <v>2</v>
      </c>
      <c r="H36" s="3">
        <f>Poules!G53</f>
        <v>1</v>
      </c>
      <c r="I36" s="3">
        <f>Poules!H53</f>
        <v>1</v>
      </c>
      <c r="J36" s="4"/>
    </row>
    <row r="37" spans="2:10" x14ac:dyDescent="0.2">
      <c r="B37" s="51">
        <v>32</v>
      </c>
      <c r="C37" s="203" t="s">
        <v>106</v>
      </c>
      <c r="D37" s="203" t="s">
        <v>107</v>
      </c>
      <c r="E37" s="26">
        <v>2.6</v>
      </c>
      <c r="F37" s="145">
        <v>3.2</v>
      </c>
      <c r="G37" s="206">
        <v>2.7</v>
      </c>
      <c r="H37" s="8">
        <f>Poules!G54</f>
        <v>2</v>
      </c>
      <c r="I37" s="8">
        <f>Poules!H54</f>
        <v>1</v>
      </c>
      <c r="J37" s="9"/>
    </row>
    <row r="38" spans="2:10" x14ac:dyDescent="0.2">
      <c r="B38" s="49">
        <v>33</v>
      </c>
      <c r="C38" s="204" t="s">
        <v>112</v>
      </c>
      <c r="D38" s="204" t="s">
        <v>4</v>
      </c>
      <c r="E38" s="26">
        <v>5.7</v>
      </c>
      <c r="F38" s="145">
        <v>4</v>
      </c>
      <c r="G38" s="206">
        <v>1.5</v>
      </c>
      <c r="H38" s="3">
        <f>Poules!G75</f>
        <v>0</v>
      </c>
      <c r="I38" s="3">
        <f>Poules!H75</f>
        <v>2</v>
      </c>
      <c r="J38" s="4"/>
    </row>
    <row r="39" spans="2:10" x14ac:dyDescent="0.2">
      <c r="B39" s="51">
        <v>34</v>
      </c>
      <c r="C39" s="203" t="s">
        <v>110</v>
      </c>
      <c r="D39" s="203" t="s">
        <v>111</v>
      </c>
      <c r="E39" s="26">
        <v>3.6</v>
      </c>
      <c r="F39" s="145">
        <v>3.4</v>
      </c>
      <c r="G39" s="206">
        <v>2</v>
      </c>
      <c r="H39" s="8">
        <f>Poules!G76</f>
        <v>0</v>
      </c>
      <c r="I39" s="8">
        <f>Poules!H76</f>
        <v>1</v>
      </c>
      <c r="J39" s="9"/>
    </row>
    <row r="40" spans="2:10" x14ac:dyDescent="0.2">
      <c r="B40" s="49">
        <v>35</v>
      </c>
      <c r="C40" s="204" t="s">
        <v>3</v>
      </c>
      <c r="D40" s="204" t="s">
        <v>108</v>
      </c>
      <c r="E40" s="26">
        <v>1.7</v>
      </c>
      <c r="F40" s="145">
        <v>3.6</v>
      </c>
      <c r="G40" s="206">
        <v>4.7</v>
      </c>
      <c r="H40" s="3">
        <f>Poules!G65</f>
        <v>2</v>
      </c>
      <c r="I40" s="3">
        <f>Poules!H65</f>
        <v>0</v>
      </c>
      <c r="J40" s="4"/>
    </row>
    <row r="41" spans="2:10" ht="13.5" thickBot="1" x14ac:dyDescent="0.25">
      <c r="B41" s="51">
        <v>36</v>
      </c>
      <c r="C41" s="203" t="s">
        <v>109</v>
      </c>
      <c r="D41" s="203" t="s">
        <v>57</v>
      </c>
      <c r="E41" s="26">
        <v>4.7</v>
      </c>
      <c r="F41" s="145">
        <v>3.6</v>
      </c>
      <c r="G41" s="206">
        <v>1.7</v>
      </c>
      <c r="H41" s="210">
        <f>Poules!G64</f>
        <v>1</v>
      </c>
      <c r="I41" s="210">
        <f>Poules!H64</f>
        <v>2</v>
      </c>
      <c r="J41" s="9"/>
    </row>
    <row r="42" spans="2:10" ht="13.5" thickTop="1" x14ac:dyDescent="0.2">
      <c r="B42" s="47" t="s">
        <v>59</v>
      </c>
      <c r="C42" s="42"/>
      <c r="D42" s="43"/>
      <c r="E42" s="100"/>
      <c r="F42" s="144"/>
      <c r="G42" s="139"/>
      <c r="H42" s="44"/>
      <c r="I42" s="45"/>
      <c r="J42" s="46"/>
    </row>
    <row r="43" spans="2:10" x14ac:dyDescent="0.2">
      <c r="B43" s="48" t="s">
        <v>60</v>
      </c>
      <c r="C43" s="5"/>
      <c r="D43" s="6"/>
      <c r="E43" s="26"/>
      <c r="F43" s="145"/>
      <c r="G43" s="140"/>
      <c r="H43" s="7"/>
      <c r="I43" s="8"/>
      <c r="J43" s="9"/>
    </row>
    <row r="44" spans="2:10" x14ac:dyDescent="0.2">
      <c r="B44" s="52" t="s">
        <v>61</v>
      </c>
      <c r="C44" s="13"/>
      <c r="D44" s="14"/>
      <c r="E44" s="26"/>
      <c r="F44" s="145"/>
      <c r="G44" s="140"/>
      <c r="H44" s="15"/>
      <c r="I44" s="16"/>
      <c r="J44" s="17"/>
    </row>
    <row r="45" spans="2:10" x14ac:dyDescent="0.2">
      <c r="B45" s="48" t="s">
        <v>62</v>
      </c>
      <c r="C45" s="5"/>
      <c r="D45" s="6"/>
      <c r="E45" s="26"/>
      <c r="F45" s="145"/>
      <c r="G45" s="140"/>
      <c r="H45" s="7"/>
      <c r="I45" s="8"/>
      <c r="J45" s="9"/>
    </row>
    <row r="46" spans="2:10" x14ac:dyDescent="0.2">
      <c r="B46" s="52" t="s">
        <v>63</v>
      </c>
      <c r="C46" s="13"/>
      <c r="D46" s="14"/>
      <c r="E46" s="26"/>
      <c r="F46" s="145"/>
      <c r="G46" s="140"/>
      <c r="H46" s="15"/>
      <c r="I46" s="16"/>
      <c r="J46" s="17"/>
    </row>
    <row r="47" spans="2:10" x14ac:dyDescent="0.2">
      <c r="B47" s="48" t="s">
        <v>64</v>
      </c>
      <c r="C47" s="5"/>
      <c r="D47" s="6"/>
      <c r="E47" s="26"/>
      <c r="F47" s="145"/>
      <c r="G47" s="140"/>
      <c r="H47" s="7"/>
      <c r="I47" s="8"/>
      <c r="J47" s="9"/>
    </row>
    <row r="48" spans="2:10" x14ac:dyDescent="0.2">
      <c r="B48" s="52" t="s">
        <v>65</v>
      </c>
      <c r="C48" s="13"/>
      <c r="D48" s="14"/>
      <c r="E48" s="26"/>
      <c r="F48" s="145"/>
      <c r="G48" s="140"/>
      <c r="H48" s="15"/>
      <c r="I48" s="16"/>
      <c r="J48" s="17"/>
    </row>
    <row r="49" spans="2:10" ht="13.5" thickBot="1" x14ac:dyDescent="0.25">
      <c r="B49" s="48" t="s">
        <v>66</v>
      </c>
      <c r="C49" s="5"/>
      <c r="D49" s="6"/>
      <c r="E49" s="26"/>
      <c r="F49" s="145"/>
      <c r="G49" s="140"/>
      <c r="H49" s="7"/>
      <c r="I49" s="8"/>
      <c r="J49" s="9"/>
    </row>
    <row r="50" spans="2:10" ht="13.5" thickTop="1" x14ac:dyDescent="0.2">
      <c r="B50" s="47" t="s">
        <v>15</v>
      </c>
      <c r="C50" s="42"/>
      <c r="D50" s="43"/>
      <c r="E50" s="100"/>
      <c r="F50" s="144"/>
      <c r="G50" s="139"/>
      <c r="H50" s="44"/>
      <c r="I50" s="45"/>
      <c r="J50" s="46"/>
    </row>
    <row r="51" spans="2:10" x14ac:dyDescent="0.2">
      <c r="B51" s="48" t="s">
        <v>16</v>
      </c>
      <c r="C51" s="5"/>
      <c r="D51" s="6"/>
      <c r="E51" s="26"/>
      <c r="F51" s="145"/>
      <c r="G51" s="140"/>
      <c r="H51" s="7"/>
      <c r="I51" s="8"/>
      <c r="J51" s="9"/>
    </row>
    <row r="52" spans="2:10" x14ac:dyDescent="0.2">
      <c r="B52" s="52" t="s">
        <v>17</v>
      </c>
      <c r="C52" s="13"/>
      <c r="D52" s="14"/>
      <c r="E52" s="26"/>
      <c r="F52" s="145"/>
      <c r="G52" s="140"/>
      <c r="H52" s="15"/>
      <c r="I52" s="16"/>
      <c r="J52" s="17"/>
    </row>
    <row r="53" spans="2:10" ht="13.5" thickBot="1" x14ac:dyDescent="0.25">
      <c r="B53" s="51" t="s">
        <v>18</v>
      </c>
      <c r="C53" s="11"/>
      <c r="D53" s="40"/>
      <c r="E53" s="26"/>
      <c r="F53" s="145"/>
      <c r="G53" s="140"/>
      <c r="H53" s="35"/>
      <c r="I53" s="12"/>
      <c r="J53" s="41"/>
    </row>
    <row r="54" spans="2:10" ht="13.5" thickTop="1" x14ac:dyDescent="0.2">
      <c r="B54" s="47" t="s">
        <v>19</v>
      </c>
      <c r="C54" s="42"/>
      <c r="D54" s="43"/>
      <c r="E54" s="100"/>
      <c r="F54" s="144"/>
      <c r="G54" s="141"/>
      <c r="H54" s="44"/>
      <c r="I54" s="45"/>
      <c r="J54" s="46"/>
    </row>
    <row r="55" spans="2:10" ht="13.5" thickBot="1" x14ac:dyDescent="0.25">
      <c r="B55" s="116" t="s">
        <v>20</v>
      </c>
      <c r="C55" s="117"/>
      <c r="D55" s="118"/>
      <c r="E55" s="101"/>
      <c r="F55" s="146"/>
      <c r="G55" s="142"/>
      <c r="H55" s="119"/>
      <c r="I55" s="120"/>
      <c r="J55" s="121"/>
    </row>
    <row r="56" spans="2:10" ht="14.25" thickTop="1" thickBot="1" x14ac:dyDescent="0.25">
      <c r="B56" s="122" t="s">
        <v>8</v>
      </c>
      <c r="C56" s="123"/>
      <c r="D56" s="124"/>
      <c r="E56" s="61"/>
      <c r="F56" s="147"/>
      <c r="G56" s="143"/>
      <c r="H56" s="125"/>
      <c r="I56" s="126"/>
      <c r="J56" s="127"/>
    </row>
    <row r="57" spans="2:10" ht="13.5" thickTop="1" x14ac:dyDescent="0.2">
      <c r="B57" s="53" t="s">
        <v>67</v>
      </c>
      <c r="C57" s="27" t="s">
        <v>81</v>
      </c>
      <c r="D57" s="28"/>
      <c r="E57" s="283"/>
      <c r="F57" s="284"/>
      <c r="G57" s="285"/>
      <c r="H57" s="95" t="str">
        <f>'Phase Finale'!C6</f>
        <v>France</v>
      </c>
      <c r="I57" s="29"/>
      <c r="J57" s="30"/>
    </row>
    <row r="58" spans="2:10" x14ac:dyDescent="0.2">
      <c r="B58" s="54"/>
      <c r="C58" s="22" t="s">
        <v>82</v>
      </c>
      <c r="D58" s="23"/>
      <c r="E58" s="286"/>
      <c r="F58" s="287"/>
      <c r="G58" s="288"/>
      <c r="H58" s="96" t="str">
        <f>'Phase Finale'!C10</f>
        <v>Pologne</v>
      </c>
      <c r="I58" s="24"/>
      <c r="J58" s="30"/>
    </row>
    <row r="59" spans="2:10" x14ac:dyDescent="0.2">
      <c r="B59" s="54"/>
      <c r="C59" s="22" t="s">
        <v>83</v>
      </c>
      <c r="D59" s="23"/>
      <c r="E59" s="286"/>
      <c r="F59" s="287"/>
      <c r="G59" s="288"/>
      <c r="H59" s="96" t="str">
        <f>'Phase Finale'!C14</f>
        <v>Espagne</v>
      </c>
      <c r="I59" s="24"/>
      <c r="J59" s="30"/>
    </row>
    <row r="60" spans="2:10" x14ac:dyDescent="0.2">
      <c r="B60" s="54"/>
      <c r="C60" s="22" t="s">
        <v>84</v>
      </c>
      <c r="D60" s="23"/>
      <c r="E60" s="286"/>
      <c r="F60" s="287"/>
      <c r="G60" s="288"/>
      <c r="H60" s="95" t="str">
        <f>'Phase Finale'!C18</f>
        <v>Suède</v>
      </c>
      <c r="I60" s="24"/>
      <c r="J60" s="30"/>
    </row>
    <row r="61" spans="2:10" x14ac:dyDescent="0.2">
      <c r="B61" s="54"/>
      <c r="C61" s="22" t="s">
        <v>85</v>
      </c>
      <c r="D61" s="23"/>
      <c r="E61" s="286"/>
      <c r="F61" s="287"/>
      <c r="G61" s="288"/>
      <c r="H61" s="95" t="str">
        <f>'Phase Finale'!C22</f>
        <v>Angleterre</v>
      </c>
      <c r="I61" s="24"/>
      <c r="J61" s="30"/>
    </row>
    <row r="62" spans="2:10" x14ac:dyDescent="0.2">
      <c r="B62" s="54"/>
      <c r="C62" s="22" t="s">
        <v>86</v>
      </c>
      <c r="D62" s="23"/>
      <c r="E62" s="286"/>
      <c r="F62" s="287"/>
      <c r="G62" s="288"/>
      <c r="H62" s="95" t="str">
        <f>'Phase Finale'!C26</f>
        <v>Roumanie</v>
      </c>
      <c r="I62" s="24"/>
      <c r="J62" s="30"/>
    </row>
    <row r="63" spans="2:10" x14ac:dyDescent="0.2">
      <c r="B63" s="54"/>
      <c r="C63" s="22" t="s">
        <v>87</v>
      </c>
      <c r="D63" s="23"/>
      <c r="E63" s="286"/>
      <c r="F63" s="287"/>
      <c r="G63" s="288"/>
      <c r="H63" s="95" t="str">
        <f>'Phase Finale'!C30</f>
        <v>Portugal</v>
      </c>
      <c r="I63" s="24"/>
      <c r="J63" s="30"/>
    </row>
    <row r="64" spans="2:10" x14ac:dyDescent="0.2">
      <c r="B64" s="54"/>
      <c r="C64" s="22" t="s">
        <v>88</v>
      </c>
      <c r="D64" s="23"/>
      <c r="E64" s="286"/>
      <c r="F64" s="287"/>
      <c r="G64" s="288"/>
      <c r="H64" s="95" t="str">
        <f>'Phase Finale'!C34</f>
        <v>Italie</v>
      </c>
      <c r="I64" s="24"/>
      <c r="J64" s="30"/>
    </row>
    <row r="65" spans="2:10" x14ac:dyDescent="0.2">
      <c r="B65" s="53"/>
      <c r="C65" s="27" t="s">
        <v>89</v>
      </c>
      <c r="D65" s="28"/>
      <c r="E65" s="286"/>
      <c r="F65" s="287"/>
      <c r="G65" s="288"/>
      <c r="H65" s="95" t="str">
        <f>'Phase Finale'!C38</f>
        <v>Allemagne</v>
      </c>
      <c r="I65" s="29"/>
      <c r="J65" s="30"/>
    </row>
    <row r="66" spans="2:10" x14ac:dyDescent="0.2">
      <c r="B66" s="54"/>
      <c r="C66" s="22" t="s">
        <v>90</v>
      </c>
      <c r="D66" s="23"/>
      <c r="E66" s="286"/>
      <c r="F66" s="287"/>
      <c r="G66" s="288"/>
      <c r="H66" s="95" t="str">
        <f>'Phase Finale'!C42</f>
        <v>Pays de Galles</v>
      </c>
      <c r="I66" s="24"/>
      <c r="J66" s="30"/>
    </row>
    <row r="67" spans="2:10" x14ac:dyDescent="0.2">
      <c r="B67" s="54"/>
      <c r="C67" s="22" t="s">
        <v>91</v>
      </c>
      <c r="D67" s="23"/>
      <c r="E67" s="286"/>
      <c r="F67" s="287"/>
      <c r="G67" s="288"/>
      <c r="H67" s="95" t="str">
        <f>'Phase Finale'!C46</f>
        <v>Belgique</v>
      </c>
      <c r="I67" s="24"/>
      <c r="J67" s="30"/>
    </row>
    <row r="68" spans="2:10" x14ac:dyDescent="0.2">
      <c r="B68" s="54"/>
      <c r="C68" s="22" t="s">
        <v>92</v>
      </c>
      <c r="D68" s="23"/>
      <c r="E68" s="286"/>
      <c r="F68" s="287"/>
      <c r="G68" s="288"/>
      <c r="H68" s="95" t="str">
        <f>'Phase Finale'!C50</f>
        <v>Rép. Tchèque</v>
      </c>
      <c r="I68" s="24"/>
      <c r="J68" s="30"/>
    </row>
    <row r="69" spans="2:10" x14ac:dyDescent="0.2">
      <c r="B69" s="54"/>
      <c r="C69" s="22" t="s">
        <v>93</v>
      </c>
      <c r="D69" s="23"/>
      <c r="E69" s="286"/>
      <c r="F69" s="287"/>
      <c r="G69" s="288"/>
      <c r="H69" s="95" t="str">
        <f>'Phase Finale'!C54</f>
        <v>Suisse</v>
      </c>
      <c r="I69" s="24"/>
      <c r="J69" s="30"/>
    </row>
    <row r="70" spans="2:10" x14ac:dyDescent="0.2">
      <c r="B70" s="54"/>
      <c r="C70" s="22" t="s">
        <v>94</v>
      </c>
      <c r="D70" s="23"/>
      <c r="E70" s="286"/>
      <c r="F70" s="287"/>
      <c r="G70" s="288"/>
      <c r="H70" s="95" t="str">
        <f>'Phase Finale'!C58</f>
        <v>Ukraine</v>
      </c>
      <c r="I70" s="24"/>
      <c r="J70" s="30"/>
    </row>
    <row r="71" spans="2:10" x14ac:dyDescent="0.2">
      <c r="B71" s="54"/>
      <c r="C71" s="22" t="s">
        <v>95</v>
      </c>
      <c r="D71" s="23"/>
      <c r="E71" s="286"/>
      <c r="F71" s="287"/>
      <c r="G71" s="288"/>
      <c r="H71" s="95" t="str">
        <f>'Phase Finale'!C62</f>
        <v>Russie</v>
      </c>
      <c r="I71" s="24"/>
      <c r="J71" s="30"/>
    </row>
    <row r="72" spans="2:10" ht="13.5" thickBot="1" x14ac:dyDescent="0.25">
      <c r="B72" s="57"/>
      <c r="C72" s="38" t="s">
        <v>96</v>
      </c>
      <c r="D72" s="39"/>
      <c r="E72" s="286"/>
      <c r="F72" s="287"/>
      <c r="G72" s="288"/>
      <c r="H72" s="98" t="str">
        <f>'Phase Finale'!C66</f>
        <v>Autriche</v>
      </c>
      <c r="I72" s="33"/>
      <c r="J72" s="34"/>
    </row>
    <row r="73" spans="2:10" ht="13.5" thickTop="1" x14ac:dyDescent="0.2">
      <c r="B73" s="53" t="s">
        <v>6</v>
      </c>
      <c r="C73" s="27" t="s">
        <v>73</v>
      </c>
      <c r="D73" s="28"/>
      <c r="E73" s="286"/>
      <c r="F73" s="287"/>
      <c r="G73" s="288"/>
      <c r="H73" s="95" t="str">
        <f>'Phase Finale'!F8</f>
        <v>France</v>
      </c>
      <c r="I73" s="29"/>
      <c r="J73" s="30"/>
    </row>
    <row r="74" spans="2:10" x14ac:dyDescent="0.2">
      <c r="B74" s="54"/>
      <c r="C74" s="22" t="s">
        <v>74</v>
      </c>
      <c r="D74" s="23"/>
      <c r="E74" s="286"/>
      <c r="F74" s="287"/>
      <c r="G74" s="288"/>
      <c r="H74" s="96" t="str">
        <f>'Phase Finale'!F16</f>
        <v>Espagne</v>
      </c>
      <c r="I74" s="24"/>
      <c r="J74" s="25"/>
    </row>
    <row r="75" spans="2:10" x14ac:dyDescent="0.2">
      <c r="B75" s="54"/>
      <c r="C75" s="22" t="s">
        <v>75</v>
      </c>
      <c r="D75" s="23"/>
      <c r="E75" s="286"/>
      <c r="F75" s="287"/>
      <c r="G75" s="288"/>
      <c r="H75" s="96" t="str">
        <f>'Phase Finale'!F24</f>
        <v>Angleterre</v>
      </c>
      <c r="I75" s="24"/>
      <c r="J75" s="25"/>
    </row>
    <row r="76" spans="2:10" x14ac:dyDescent="0.2">
      <c r="B76" s="54"/>
      <c r="C76" s="22" t="s">
        <v>76</v>
      </c>
      <c r="D76" s="23"/>
      <c r="E76" s="286"/>
      <c r="F76" s="287"/>
      <c r="G76" s="288"/>
      <c r="H76" s="96" t="str">
        <f>'Phase Finale'!F32</f>
        <v>Italie</v>
      </c>
      <c r="I76" s="24"/>
      <c r="J76" s="25"/>
    </row>
    <row r="77" spans="2:10" x14ac:dyDescent="0.2">
      <c r="B77" s="54"/>
      <c r="C77" s="22" t="s">
        <v>77</v>
      </c>
      <c r="D77" s="23"/>
      <c r="E77" s="286"/>
      <c r="F77" s="287"/>
      <c r="G77" s="288"/>
      <c r="H77" s="96" t="str">
        <f>'Phase Finale'!F40</f>
        <v>Allemagne</v>
      </c>
      <c r="I77" s="24"/>
      <c r="J77" s="25"/>
    </row>
    <row r="78" spans="2:10" x14ac:dyDescent="0.2">
      <c r="B78" s="54"/>
      <c r="C78" s="22" t="s">
        <v>78</v>
      </c>
      <c r="D78" s="23"/>
      <c r="E78" s="286"/>
      <c r="F78" s="287"/>
      <c r="G78" s="288"/>
      <c r="H78" s="96" t="str">
        <f>'Phase Finale'!F48</f>
        <v>Belgique</v>
      </c>
      <c r="I78" s="24"/>
      <c r="J78" s="25"/>
    </row>
    <row r="79" spans="2:10" x14ac:dyDescent="0.2">
      <c r="B79" s="54"/>
      <c r="C79" s="22" t="s">
        <v>79</v>
      </c>
      <c r="D79" s="23"/>
      <c r="E79" s="286"/>
      <c r="F79" s="287"/>
      <c r="G79" s="288"/>
      <c r="H79" s="96" t="str">
        <f>'Phase Finale'!F56</f>
        <v>Suisse</v>
      </c>
      <c r="I79" s="24"/>
      <c r="J79" s="25"/>
    </row>
    <row r="80" spans="2:10" ht="13.5" thickBot="1" x14ac:dyDescent="0.25">
      <c r="B80" s="55"/>
      <c r="C80" s="36" t="s">
        <v>80</v>
      </c>
      <c r="D80" s="37"/>
      <c r="E80" s="286"/>
      <c r="F80" s="287"/>
      <c r="G80" s="288"/>
      <c r="H80" s="96" t="str">
        <f>'Phase Finale'!F64</f>
        <v>Russie</v>
      </c>
      <c r="I80" s="31"/>
      <c r="J80" s="32"/>
    </row>
    <row r="81" spans="2:10" ht="13.5" thickTop="1" x14ac:dyDescent="0.2">
      <c r="B81" s="56" t="s">
        <v>7</v>
      </c>
      <c r="C81" s="18" t="s">
        <v>21</v>
      </c>
      <c r="D81" s="19"/>
      <c r="E81" s="286"/>
      <c r="F81" s="287"/>
      <c r="G81" s="288"/>
      <c r="H81" s="97" t="str">
        <f>'Phase Finale'!I12</f>
        <v>France</v>
      </c>
      <c r="I81" s="20"/>
      <c r="J81" s="21"/>
    </row>
    <row r="82" spans="2:10" x14ac:dyDescent="0.2">
      <c r="B82" s="54"/>
      <c r="C82" s="22" t="s">
        <v>22</v>
      </c>
      <c r="D82" s="23"/>
      <c r="E82" s="286"/>
      <c r="F82" s="287"/>
      <c r="G82" s="288"/>
      <c r="H82" s="96" t="str">
        <f>'Phase Finale'!I28</f>
        <v>Italie</v>
      </c>
      <c r="I82" s="24"/>
      <c r="J82" s="25"/>
    </row>
    <row r="83" spans="2:10" x14ac:dyDescent="0.2">
      <c r="B83" s="54"/>
      <c r="C83" s="22" t="s">
        <v>23</v>
      </c>
      <c r="D83" s="23"/>
      <c r="E83" s="286"/>
      <c r="F83" s="287"/>
      <c r="G83" s="288"/>
      <c r="H83" s="96" t="str">
        <f>'Phase Finale'!I44</f>
        <v>Allemagne</v>
      </c>
      <c r="I83" s="24"/>
      <c r="J83" s="25"/>
    </row>
    <row r="84" spans="2:10" ht="13.5" thickBot="1" x14ac:dyDescent="0.25">
      <c r="B84" s="57"/>
      <c r="C84" s="38" t="s">
        <v>24</v>
      </c>
      <c r="D84" s="39"/>
      <c r="E84" s="286"/>
      <c r="F84" s="287"/>
      <c r="G84" s="288"/>
      <c r="H84" s="98" t="str">
        <f>'Phase Finale'!I60</f>
        <v>Russie</v>
      </c>
      <c r="I84" s="33"/>
      <c r="J84" s="34"/>
    </row>
    <row r="85" spans="2:10" ht="13.5" thickTop="1" x14ac:dyDescent="0.2">
      <c r="B85" s="56" t="s">
        <v>8</v>
      </c>
      <c r="C85" s="18" t="s">
        <v>25</v>
      </c>
      <c r="D85" s="19"/>
      <c r="E85" s="286"/>
      <c r="F85" s="287"/>
      <c r="G85" s="288"/>
      <c r="H85" s="97" t="str">
        <f>'Phase Finale'!L20</f>
        <v>Italie</v>
      </c>
      <c r="I85" s="20"/>
      <c r="J85" s="21"/>
    </row>
    <row r="86" spans="2:10" ht="13.5" thickBot="1" x14ac:dyDescent="0.25">
      <c r="B86" s="57"/>
      <c r="C86" s="38" t="s">
        <v>26</v>
      </c>
      <c r="D86" s="39"/>
      <c r="E86" s="286"/>
      <c r="F86" s="287"/>
      <c r="G86" s="288"/>
      <c r="H86" s="98" t="str">
        <f>'Phase Finale'!L52</f>
        <v>Allemagne</v>
      </c>
      <c r="I86" s="33"/>
      <c r="J86" s="34"/>
    </row>
    <row r="87" spans="2:10" ht="14.25" thickTop="1" thickBot="1" x14ac:dyDescent="0.25">
      <c r="B87" s="58" t="s">
        <v>9</v>
      </c>
      <c r="C87" s="59" t="s">
        <v>27</v>
      </c>
      <c r="D87" s="60"/>
      <c r="E87" s="289"/>
      <c r="F87" s="290"/>
      <c r="G87" s="291"/>
      <c r="H87" s="99" t="str">
        <f>'Phase Finale'!O36</f>
        <v>Italie</v>
      </c>
      <c r="I87" s="62"/>
      <c r="J87" s="63"/>
    </row>
    <row r="88" spans="2:10" ht="13.5" thickTop="1" x14ac:dyDescent="0.2"/>
  </sheetData>
  <sheetProtection selectLockedCells="1" selectUnlockedCells="1"/>
  <mergeCells count="4">
    <mergeCell ref="E2:G2"/>
    <mergeCell ref="E57:G87"/>
    <mergeCell ref="B2:D2"/>
    <mergeCell ref="B5:D5"/>
  </mergeCells>
  <phoneticPr fontId="1" type="noConversion"/>
  <conditionalFormatting sqref="B5:D5">
    <cfRule type="cellIs" dxfId="1" priority="1" operator="equal">
      <formula>"GRILLE COMPLETE"</formula>
    </cfRule>
    <cfRule type="cellIs" dxfId="0" priority="2" stopIfTrue="1" operator="equal">
      <formula>"GRILLE INCOMPLETE"</formula>
    </cfRule>
  </conditionalFormatting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Règlement</vt:lpstr>
      <vt:lpstr>Poules</vt:lpstr>
      <vt:lpstr>Phase Finale</vt:lpstr>
      <vt:lpstr>Grille</vt:lpstr>
    </vt:vector>
  </TitlesOfParts>
  <Company>Synergie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Dupont, Charles</cp:lastModifiedBy>
  <dcterms:created xsi:type="dcterms:W3CDTF">2012-03-29T08:20:24Z</dcterms:created>
  <dcterms:modified xsi:type="dcterms:W3CDTF">2016-06-01T18:44:10Z</dcterms:modified>
</cp:coreProperties>
</file>