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showInkAnnotation="0" codeName="ThisWorkbook"/>
  <mc:AlternateContent xmlns:mc="http://schemas.openxmlformats.org/markup-compatibility/2006">
    <mc:Choice Requires="x15">
      <x15ac:absPath xmlns:x15ac="http://schemas.microsoft.com/office/spreadsheetml/2010/11/ac" url="D:\Documents\Foot\"/>
    </mc:Choice>
  </mc:AlternateContent>
  <bookViews>
    <workbookView xWindow="0" yWindow="0" windowWidth="19440" windowHeight="12210" tabRatio="704"/>
  </bookViews>
  <sheets>
    <sheet name="Matchs-Buteurs RCT" sheetId="1" r:id="rId1"/>
    <sheet name="Résultats" sheetId="3" r:id="rId2"/>
    <sheet name=" Classement" sheetId="16" r:id="rId3"/>
    <sheet name="Cpe 88" sheetId="5" r:id="rId4"/>
    <sheet name="Buteurs " sheetId="2" r:id="rId5"/>
    <sheet name="Passeurs" sheetId="12" r:id="rId6"/>
    <sheet name="Stats" sheetId="17" state="hidden" r:id="rId7"/>
    <sheet name="infos" sheetId="6" r:id="rId8"/>
    <sheet name="Classement" sheetId="10" state="hidden" r:id="rId9"/>
    <sheet name="data" sheetId="7" state="hidden" r:id="rId10"/>
    <sheet name="Challenge Marchand-Boyer" sheetId="18" r:id="rId11"/>
  </sheets>
  <definedNames>
    <definedName name="_xlnm._FilterDatabase" localSheetId="9" hidden="1">data!$A$1:$P$133</definedName>
    <definedName name="_xlnm._FilterDatabase" localSheetId="6" hidden="1">Stats!$A$1:$I$24</definedName>
    <definedName name="b">#REF!</definedName>
    <definedName name="brec" localSheetId="8">data!$O$2:$O$134</definedName>
    <definedName name="brec">data!$O$2:$O$134</definedName>
    <definedName name="bvis" localSheetId="8">data!$P$2:$P$134</definedName>
    <definedName name="bvis">data!$P$2:$P$134</definedName>
    <definedName name="Classement">#REF!</definedName>
    <definedName name="data">data!$R$3:$AB$22</definedName>
    <definedName name="drec" localSheetId="8">data!$L$2:$L$134</definedName>
    <definedName name="drec">data!$L$2:$L$134</definedName>
    <definedName name="dvis" localSheetId="8">data!$M$2:$M$134</definedName>
    <definedName name="dvis">data!$M$2:$M$134</definedName>
    <definedName name="grec" localSheetId="8">data!$H$2:$H$134</definedName>
    <definedName name="grec">data!$H$2:$H$134</definedName>
    <definedName name="gvis" localSheetId="8">data!$I$2:$I$134</definedName>
    <definedName name="gvis">data!$I$2:$I$134</definedName>
    <definedName name="mjoues" localSheetId="8">data!$N$2:$N$134</definedName>
    <definedName name="mjoues">data!$N$2:$N$134</definedName>
    <definedName name="nrec" localSheetId="8">data!$J$2:$J$134</definedName>
    <definedName name="nrec">data!$J$2:$J$134</definedName>
    <definedName name="nvis" localSheetId="8">data!$K$2:$K$134</definedName>
    <definedName name="nvis">data!$K$2:$K$134</definedName>
    <definedName name="prec" localSheetId="8">data!$F$2:$F$134</definedName>
    <definedName name="prec">data!$F$2:$F$134</definedName>
    <definedName name="pvis" localSheetId="8">data!$G$2:$G$134</definedName>
    <definedName name="pvis">data!$G$2:$G$134</definedName>
    <definedName name="rec" localSheetId="8">data!$A$2:$A$134</definedName>
    <definedName name="rec">data!$A$2:$A$134</definedName>
    <definedName name="team" localSheetId="8">data!$R$3:$R$20</definedName>
    <definedName name="team">data!$R$3:$R$20</definedName>
    <definedName name="vis" localSheetId="8">data!$D$2:$D$134</definedName>
    <definedName name="vis">data!$D$2:$D$134</definedName>
    <definedName name="Z_E9D1F694_2225_49E9_B5D3_BBDFDE405BDD_.wvu.FilterData" localSheetId="9" hidden="1">data!$A$1:$P$133</definedName>
    <definedName name="Z_E9D1F694_2225_49E9_B5D3_BBDFDE405BDD_.wvu.PrintArea" localSheetId="0" hidden="1">'Matchs-Buteurs RCT'!$A$3:$AJ$62</definedName>
    <definedName name="Z_E9D1F694_2225_49E9_B5D3_BBDFDE405BDD_.wvu.PrintArea" localSheetId="1" hidden="1">Résultats!$A$1:$T$38</definedName>
    <definedName name="Z_E9D1F694_2225_49E9_B5D3_BBDFDE405BDD_.wvu.Rows" localSheetId="4" hidden="1">'Buteurs '!$26:$26</definedName>
    <definedName name="Z_E9D1F694_2225_49E9_B5D3_BBDFDE405BDD_.wvu.Rows" localSheetId="0" hidden="1">'Matchs-Buteurs RCT'!$34:$34,'Matchs-Buteurs RCT'!$51:$77</definedName>
    <definedName name="_xlnm.Print_Area" localSheetId="7">infos!$A$1:$H$31</definedName>
    <definedName name="_xlnm.Print_Area" localSheetId="0">'Matchs-Buteurs RCT'!$A$3:$AJ$62</definedName>
    <definedName name="_xlnm.Print_Area" localSheetId="1">Résultats!$A$1:$T$38</definedName>
  </definedNames>
  <calcPr calcId="171027"/>
  <customWorkbookViews>
    <customWorkbookView name="LEUVREY Cedric - Affichage personnalisé" guid="{E9D1F694-2225-49E9-B5D3-BBDFDE405BDD}" mergeInterval="0" personalView="1" maximized="1" windowWidth="1276" windowHeight="812" tabRatio="704" activeSheetId="1"/>
  </customWorkbookViews>
</workbook>
</file>

<file path=xl/calcChain.xml><?xml version="1.0" encoding="utf-8"?>
<calcChain xmlns="http://schemas.openxmlformats.org/spreadsheetml/2006/main">
  <c r="D133" i="7" l="1"/>
  <c r="C133" i="7"/>
  <c r="B133" i="7"/>
  <c r="A133" i="7"/>
  <c r="D132" i="7"/>
  <c r="C132" i="7"/>
  <c r="B132" i="7"/>
  <c r="A132" i="7"/>
  <c r="M131" i="7"/>
  <c r="I131" i="7"/>
  <c r="E131" i="7"/>
  <c r="D131" i="7"/>
  <c r="C131" i="7"/>
  <c r="B131" i="7"/>
  <c r="A131" i="7"/>
  <c r="D130" i="7"/>
  <c r="C130" i="7"/>
  <c r="B130" i="7"/>
  <c r="A130" i="7"/>
  <c r="D129" i="7"/>
  <c r="C129" i="7"/>
  <c r="B129" i="7"/>
  <c r="A129" i="7"/>
  <c r="D128" i="7"/>
  <c r="C128" i="7"/>
  <c r="B128" i="7"/>
  <c r="A128" i="7"/>
  <c r="D127" i="7"/>
  <c r="C127" i="7"/>
  <c r="B127" i="7"/>
  <c r="A127" i="7"/>
  <c r="M126" i="7"/>
  <c r="I126" i="7"/>
  <c r="E126" i="7"/>
  <c r="D126" i="7"/>
  <c r="C126" i="7"/>
  <c r="B126" i="7"/>
  <c r="A126" i="7"/>
  <c r="I125" i="7"/>
  <c r="E125" i="7"/>
  <c r="D125" i="7"/>
  <c r="C125" i="7"/>
  <c r="B125" i="7"/>
  <c r="A125" i="7"/>
  <c r="D124" i="7"/>
  <c r="C124" i="7"/>
  <c r="B124" i="7"/>
  <c r="A124" i="7"/>
  <c r="D123" i="7"/>
  <c r="C123" i="7"/>
  <c r="B123" i="7"/>
  <c r="A123" i="7"/>
  <c r="D122" i="7"/>
  <c r="C122" i="7"/>
  <c r="B122" i="7"/>
  <c r="A122" i="7"/>
  <c r="E121" i="7"/>
  <c r="D121" i="7"/>
  <c r="C121" i="7"/>
  <c r="B121" i="7"/>
  <c r="A121" i="7"/>
  <c r="D120" i="7"/>
  <c r="C120" i="7"/>
  <c r="B120" i="7"/>
  <c r="A120" i="7"/>
  <c r="M119" i="7"/>
  <c r="E119" i="7"/>
  <c r="D119" i="7"/>
  <c r="C119" i="7"/>
  <c r="B119" i="7"/>
  <c r="A119" i="7"/>
  <c r="D118" i="7"/>
  <c r="C118" i="7"/>
  <c r="B118" i="7"/>
  <c r="A118" i="7"/>
  <c r="D117" i="7"/>
  <c r="C117" i="7"/>
  <c r="B117" i="7"/>
  <c r="A117" i="7"/>
  <c r="D116" i="7"/>
  <c r="C116" i="7"/>
  <c r="B116" i="7"/>
  <c r="A116" i="7"/>
  <c r="D115" i="7"/>
  <c r="C115" i="7"/>
  <c r="B115" i="7"/>
  <c r="A115" i="7"/>
  <c r="M114" i="7"/>
  <c r="I114" i="7"/>
  <c r="E114" i="7"/>
  <c r="D114" i="7"/>
  <c r="C114" i="7"/>
  <c r="B114" i="7"/>
  <c r="A114" i="7"/>
  <c r="E113" i="7"/>
  <c r="D113" i="7"/>
  <c r="C113" i="7"/>
  <c r="B113" i="7"/>
  <c r="A113" i="7"/>
  <c r="D112" i="7"/>
  <c r="C112" i="7"/>
  <c r="B112" i="7"/>
  <c r="A112" i="7"/>
  <c r="D111" i="7"/>
  <c r="C111" i="7"/>
  <c r="B111" i="7"/>
  <c r="A111" i="7"/>
  <c r="D110" i="7"/>
  <c r="C110" i="7"/>
  <c r="B110" i="7"/>
  <c r="A110" i="7"/>
  <c r="D109" i="7"/>
  <c r="C109" i="7"/>
  <c r="B109" i="7"/>
  <c r="A109" i="7"/>
  <c r="E108" i="7"/>
  <c r="D108" i="7"/>
  <c r="C108" i="7"/>
  <c r="B108" i="7"/>
  <c r="A108" i="7"/>
  <c r="D107" i="7"/>
  <c r="C107" i="7"/>
  <c r="B107" i="7"/>
  <c r="A107" i="7"/>
  <c r="D106" i="7"/>
  <c r="C106" i="7"/>
  <c r="B106" i="7"/>
  <c r="A106" i="7"/>
  <c r="M105" i="7"/>
  <c r="E105" i="7"/>
  <c r="D105" i="7"/>
  <c r="C105" i="7"/>
  <c r="B105" i="7"/>
  <c r="A105" i="7"/>
  <c r="D104" i="7"/>
  <c r="C104" i="7"/>
  <c r="B104" i="7"/>
  <c r="A104" i="7"/>
  <c r="P103" i="7"/>
  <c r="L103" i="7"/>
  <c r="I103" i="7"/>
  <c r="H103" i="7"/>
  <c r="E103" i="7"/>
  <c r="D103" i="7"/>
  <c r="C103" i="7"/>
  <c r="B103" i="7"/>
  <c r="A103" i="7"/>
  <c r="L102" i="7"/>
  <c r="E102" i="7"/>
  <c r="D102" i="7"/>
  <c r="C102" i="7"/>
  <c r="B102" i="7"/>
  <c r="A102" i="7"/>
  <c r="P101" i="7"/>
  <c r="L101" i="7"/>
  <c r="I101" i="7"/>
  <c r="H101" i="7"/>
  <c r="E101" i="7"/>
  <c r="D101" i="7"/>
  <c r="C101" i="7"/>
  <c r="B101" i="7"/>
  <c r="A101" i="7"/>
  <c r="L100" i="7"/>
  <c r="E100" i="7"/>
  <c r="D100" i="7"/>
  <c r="C100" i="7"/>
  <c r="B100" i="7"/>
  <c r="A100" i="7"/>
  <c r="P99" i="7"/>
  <c r="L99" i="7"/>
  <c r="I99" i="7"/>
  <c r="H99" i="7"/>
  <c r="E99" i="7"/>
  <c r="D99" i="7"/>
  <c r="C99" i="7"/>
  <c r="B99" i="7"/>
  <c r="A99" i="7"/>
  <c r="L98" i="7"/>
  <c r="E98" i="7"/>
  <c r="D98" i="7"/>
  <c r="C98" i="7"/>
  <c r="B98" i="7"/>
  <c r="A98" i="7"/>
  <c r="P97" i="7"/>
  <c r="L97" i="7"/>
  <c r="I97" i="7"/>
  <c r="H97" i="7"/>
  <c r="E97" i="7"/>
  <c r="D97" i="7"/>
  <c r="C97" i="7"/>
  <c r="B97" i="7"/>
  <c r="A97" i="7"/>
  <c r="D96" i="7"/>
  <c r="C96" i="7"/>
  <c r="B96" i="7"/>
  <c r="A96" i="7"/>
  <c r="P95" i="7"/>
  <c r="L95" i="7"/>
  <c r="I95" i="7"/>
  <c r="H95" i="7"/>
  <c r="E95" i="7"/>
  <c r="D95" i="7"/>
  <c r="C95" i="7"/>
  <c r="B95" i="7"/>
  <c r="A95" i="7"/>
  <c r="D94" i="7"/>
  <c r="C94" i="7"/>
  <c r="B94" i="7"/>
  <c r="A94" i="7"/>
  <c r="D93" i="7"/>
  <c r="C93" i="7"/>
  <c r="B93" i="7"/>
  <c r="A93" i="7"/>
  <c r="D92" i="7"/>
  <c r="C92" i="7"/>
  <c r="B92" i="7"/>
  <c r="A92" i="7"/>
  <c r="D91" i="7"/>
  <c r="C91" i="7"/>
  <c r="B91" i="7"/>
  <c r="A91" i="7"/>
  <c r="D90" i="7"/>
  <c r="C90" i="7"/>
  <c r="B90" i="7"/>
  <c r="A90" i="7"/>
  <c r="P89" i="7"/>
  <c r="L89" i="7"/>
  <c r="K89" i="7"/>
  <c r="J89" i="7"/>
  <c r="H89" i="7"/>
  <c r="G89" i="7"/>
  <c r="F89" i="7"/>
  <c r="E89" i="7"/>
  <c r="D89" i="7"/>
  <c r="C89" i="7"/>
  <c r="B89" i="7"/>
  <c r="A89" i="7"/>
  <c r="D88" i="7"/>
  <c r="C88" i="7"/>
  <c r="B88" i="7"/>
  <c r="A88" i="7"/>
  <c r="D87" i="7"/>
  <c r="C87" i="7"/>
  <c r="B87" i="7"/>
  <c r="A87" i="7"/>
  <c r="P86" i="7"/>
  <c r="O86" i="7"/>
  <c r="N86" i="7"/>
  <c r="L86" i="7"/>
  <c r="K86" i="7"/>
  <c r="J86" i="7"/>
  <c r="H86" i="7"/>
  <c r="G86" i="7"/>
  <c r="F86" i="7"/>
  <c r="E86" i="7"/>
  <c r="M86" i="7" s="1"/>
  <c r="D86" i="7"/>
  <c r="C86" i="7"/>
  <c r="B86" i="7"/>
  <c r="A86" i="7"/>
  <c r="D85" i="7"/>
  <c r="C85" i="7"/>
  <c r="B85" i="7"/>
  <c r="A85" i="7"/>
  <c r="D84" i="7"/>
  <c r="C84" i="7"/>
  <c r="B84" i="7"/>
  <c r="A84" i="7"/>
  <c r="P83" i="7"/>
  <c r="O83" i="7"/>
  <c r="N83" i="7"/>
  <c r="L83" i="7"/>
  <c r="K83" i="7"/>
  <c r="J83" i="7"/>
  <c r="H83" i="7"/>
  <c r="G83" i="7"/>
  <c r="F83" i="7"/>
  <c r="E83" i="7"/>
  <c r="M83" i="7" s="1"/>
  <c r="D83" i="7"/>
  <c r="C83" i="7"/>
  <c r="B83" i="7"/>
  <c r="A83" i="7"/>
  <c r="D82" i="7"/>
  <c r="C82" i="7"/>
  <c r="B82" i="7"/>
  <c r="A82" i="7"/>
  <c r="D81" i="7"/>
  <c r="C81" i="7"/>
  <c r="B81" i="7"/>
  <c r="A81" i="7"/>
  <c r="D80" i="7"/>
  <c r="C80" i="7"/>
  <c r="B80" i="7"/>
  <c r="A80" i="7"/>
  <c r="D79" i="7"/>
  <c r="C79" i="7"/>
  <c r="B79" i="7"/>
  <c r="A79" i="7"/>
  <c r="P78" i="7"/>
  <c r="O78" i="7"/>
  <c r="N78" i="7"/>
  <c r="L78" i="7"/>
  <c r="K78" i="7"/>
  <c r="J78" i="7"/>
  <c r="H78" i="7"/>
  <c r="G78" i="7"/>
  <c r="F78" i="7"/>
  <c r="E78" i="7"/>
  <c r="M78" i="7" s="1"/>
  <c r="D78" i="7"/>
  <c r="C78" i="7"/>
  <c r="B78" i="7"/>
  <c r="A78" i="7"/>
  <c r="P77" i="7"/>
  <c r="O77" i="7"/>
  <c r="N77" i="7"/>
  <c r="L77" i="7"/>
  <c r="K77" i="7"/>
  <c r="J77" i="7"/>
  <c r="H77" i="7"/>
  <c r="G77" i="7"/>
  <c r="F77" i="7"/>
  <c r="E77" i="7"/>
  <c r="M77" i="7" s="1"/>
  <c r="D77" i="7"/>
  <c r="C77" i="7"/>
  <c r="B77" i="7"/>
  <c r="A77" i="7"/>
  <c r="D76" i="7"/>
  <c r="C76" i="7"/>
  <c r="B76" i="7"/>
  <c r="A76" i="7"/>
  <c r="D75" i="7"/>
  <c r="C75" i="7"/>
  <c r="B75" i="7"/>
  <c r="A75" i="7"/>
  <c r="D74" i="7"/>
  <c r="C74" i="7"/>
  <c r="B74" i="7"/>
  <c r="A74" i="7"/>
  <c r="D73" i="7"/>
  <c r="C73" i="7"/>
  <c r="B73" i="7"/>
  <c r="A73" i="7"/>
  <c r="P72" i="7"/>
  <c r="O72" i="7"/>
  <c r="N72" i="7"/>
  <c r="L72" i="7"/>
  <c r="K72" i="7"/>
  <c r="J72" i="7"/>
  <c r="H72" i="7"/>
  <c r="G72" i="7"/>
  <c r="F72" i="7"/>
  <c r="E72" i="7"/>
  <c r="M72" i="7" s="1"/>
  <c r="D72" i="7"/>
  <c r="C72" i="7"/>
  <c r="B72" i="7"/>
  <c r="A72" i="7"/>
  <c r="D71" i="7"/>
  <c r="C71" i="7"/>
  <c r="B71" i="7"/>
  <c r="A71" i="7"/>
  <c r="D70" i="7"/>
  <c r="C70" i="7"/>
  <c r="B70" i="7"/>
  <c r="A70" i="7"/>
  <c r="D69" i="7"/>
  <c r="C69" i="7"/>
  <c r="B69" i="7"/>
  <c r="A69" i="7"/>
  <c r="P68" i="7"/>
  <c r="O68" i="7"/>
  <c r="N68" i="7"/>
  <c r="L68" i="7"/>
  <c r="K68" i="7"/>
  <c r="J68" i="7"/>
  <c r="H68" i="7"/>
  <c r="G68" i="7"/>
  <c r="F68" i="7"/>
  <c r="E68" i="7"/>
  <c r="M68" i="7" s="1"/>
  <c r="D68" i="7"/>
  <c r="C68" i="7"/>
  <c r="B68" i="7"/>
  <c r="A68" i="7"/>
  <c r="D67" i="7"/>
  <c r="C67" i="7"/>
  <c r="B67" i="7"/>
  <c r="A67" i="7"/>
  <c r="D66" i="7"/>
  <c r="C66" i="7"/>
  <c r="B66" i="7"/>
  <c r="A66" i="7"/>
  <c r="P65" i="7"/>
  <c r="O65" i="7"/>
  <c r="N65" i="7"/>
  <c r="L65" i="7"/>
  <c r="K65" i="7"/>
  <c r="J65" i="7"/>
  <c r="H65" i="7"/>
  <c r="G65" i="7"/>
  <c r="F65" i="7"/>
  <c r="E65" i="7"/>
  <c r="M65" i="7" s="1"/>
  <c r="D65" i="7"/>
  <c r="C65" i="7"/>
  <c r="B65" i="7"/>
  <c r="A65" i="7"/>
  <c r="D64" i="7"/>
  <c r="C64" i="7"/>
  <c r="B64" i="7"/>
  <c r="A64" i="7"/>
  <c r="D63" i="7"/>
  <c r="C63" i="7"/>
  <c r="B63" i="7"/>
  <c r="A63" i="7"/>
  <c r="D62" i="7"/>
  <c r="C62" i="7"/>
  <c r="B62" i="7"/>
  <c r="A62" i="7"/>
  <c r="D61" i="7"/>
  <c r="C61" i="7"/>
  <c r="B61" i="7"/>
  <c r="A61" i="7"/>
  <c r="E60" i="7"/>
  <c r="O60" i="7" s="1"/>
  <c r="D60" i="7"/>
  <c r="C60" i="7"/>
  <c r="B60" i="7"/>
  <c r="A60" i="7"/>
  <c r="E59" i="7"/>
  <c r="O59" i="7" s="1"/>
  <c r="D59" i="7"/>
  <c r="C59" i="7"/>
  <c r="B59" i="7"/>
  <c r="A59" i="7"/>
  <c r="D58" i="7"/>
  <c r="C58" i="7"/>
  <c r="B58" i="7"/>
  <c r="A58" i="7"/>
  <c r="D57" i="7"/>
  <c r="C57" i="7"/>
  <c r="B57" i="7"/>
  <c r="A57" i="7"/>
  <c r="D56" i="7"/>
  <c r="C56" i="7"/>
  <c r="B56" i="7"/>
  <c r="A56" i="7"/>
  <c r="E55" i="7"/>
  <c r="O55" i="7" s="1"/>
  <c r="D55" i="7"/>
  <c r="C55" i="7"/>
  <c r="B55" i="7"/>
  <c r="A55" i="7"/>
  <c r="D54" i="7"/>
  <c r="C54" i="7"/>
  <c r="B54" i="7"/>
  <c r="A54" i="7"/>
  <c r="E53" i="7"/>
  <c r="O53" i="7" s="1"/>
  <c r="D53" i="7"/>
  <c r="C53" i="7"/>
  <c r="B53" i="7"/>
  <c r="A53" i="7"/>
  <c r="D52" i="7"/>
  <c r="C52" i="7"/>
  <c r="B52" i="7"/>
  <c r="A52" i="7"/>
  <c r="D51" i="7"/>
  <c r="C51" i="7"/>
  <c r="B51" i="7"/>
  <c r="A51" i="7"/>
  <c r="D50" i="7"/>
  <c r="C50" i="7"/>
  <c r="B50" i="7"/>
  <c r="A50" i="7"/>
  <c r="D49" i="7"/>
  <c r="C49" i="7"/>
  <c r="B49" i="7"/>
  <c r="A49" i="7"/>
  <c r="I48" i="7"/>
  <c r="E48" i="7"/>
  <c r="D48" i="7"/>
  <c r="C48" i="7"/>
  <c r="B48" i="7"/>
  <c r="A48" i="7"/>
  <c r="I47" i="7"/>
  <c r="E47" i="7"/>
  <c r="D47" i="7"/>
  <c r="C47" i="7"/>
  <c r="B47" i="7"/>
  <c r="A47" i="7"/>
  <c r="D46" i="7"/>
  <c r="C46" i="7"/>
  <c r="B46" i="7"/>
  <c r="A46" i="7"/>
  <c r="D45" i="7"/>
  <c r="C45" i="7"/>
  <c r="B45" i="7"/>
  <c r="A45" i="7"/>
  <c r="D44" i="7"/>
  <c r="C44" i="7"/>
  <c r="B44" i="7"/>
  <c r="A44" i="7"/>
  <c r="D43" i="7"/>
  <c r="C43" i="7"/>
  <c r="B43" i="7"/>
  <c r="A43" i="7"/>
  <c r="E42" i="7"/>
  <c r="D42" i="7"/>
  <c r="C42" i="7"/>
  <c r="B42" i="7"/>
  <c r="A42" i="7"/>
  <c r="D41" i="7"/>
  <c r="C41" i="7"/>
  <c r="B41" i="7"/>
  <c r="A41" i="7"/>
  <c r="D40" i="7"/>
  <c r="C40" i="7"/>
  <c r="B40" i="7"/>
  <c r="A40" i="7"/>
  <c r="N39" i="7"/>
  <c r="J39" i="7"/>
  <c r="H39" i="7"/>
  <c r="F39" i="7"/>
  <c r="E39" i="7"/>
  <c r="P39" i="7" s="1"/>
  <c r="D39" i="7"/>
  <c r="C39" i="7"/>
  <c r="B39" i="7"/>
  <c r="A39" i="7"/>
  <c r="D38" i="7"/>
  <c r="C38" i="7"/>
  <c r="B38" i="7"/>
  <c r="A38" i="7"/>
  <c r="D37" i="7"/>
  <c r="C37" i="7"/>
  <c r="B37" i="7"/>
  <c r="A37" i="7"/>
  <c r="D36" i="7"/>
  <c r="C36" i="7"/>
  <c r="B36" i="7"/>
  <c r="A36" i="7"/>
  <c r="D35" i="7"/>
  <c r="C35" i="7"/>
  <c r="B35" i="7"/>
  <c r="A35" i="7"/>
  <c r="D34" i="7"/>
  <c r="C34" i="7"/>
  <c r="B34" i="7"/>
  <c r="A34" i="7"/>
  <c r="D33" i="7"/>
  <c r="C33" i="7"/>
  <c r="B33" i="7"/>
  <c r="A33" i="7"/>
  <c r="D32" i="7"/>
  <c r="C32" i="7"/>
  <c r="B32" i="7"/>
  <c r="A32" i="7"/>
  <c r="N31" i="7"/>
  <c r="J31" i="7"/>
  <c r="F31" i="7"/>
  <c r="E31" i="7"/>
  <c r="P31" i="7" s="1"/>
  <c r="D31" i="7"/>
  <c r="C31" i="7"/>
  <c r="B31" i="7"/>
  <c r="A31" i="7"/>
  <c r="D30" i="7"/>
  <c r="C30" i="7"/>
  <c r="B30" i="7"/>
  <c r="A30" i="7"/>
  <c r="N29" i="7"/>
  <c r="J29" i="7"/>
  <c r="F29" i="7"/>
  <c r="E29" i="7"/>
  <c r="P29" i="7" s="1"/>
  <c r="D29" i="7"/>
  <c r="C29" i="7"/>
  <c r="B29" i="7"/>
  <c r="A29" i="7"/>
  <c r="D28" i="7"/>
  <c r="C28" i="7"/>
  <c r="B28" i="7"/>
  <c r="A28" i="7"/>
  <c r="D27" i="7"/>
  <c r="C27" i="7"/>
  <c r="B27" i="7"/>
  <c r="A27" i="7"/>
  <c r="D26" i="7"/>
  <c r="C26" i="7"/>
  <c r="B26" i="7"/>
  <c r="A26" i="7"/>
  <c r="D25" i="7"/>
  <c r="C25" i="7"/>
  <c r="B25" i="7"/>
  <c r="A25" i="7"/>
  <c r="D24" i="7"/>
  <c r="C24" i="7"/>
  <c r="B24" i="7"/>
  <c r="A24" i="7"/>
  <c r="E23" i="7"/>
  <c r="P23" i="7" s="1"/>
  <c r="D23" i="7"/>
  <c r="C23" i="7"/>
  <c r="B23" i="7"/>
  <c r="A23" i="7"/>
  <c r="D22" i="7"/>
  <c r="C22" i="7"/>
  <c r="B22" i="7"/>
  <c r="A22" i="7"/>
  <c r="D21" i="7"/>
  <c r="C21" i="7"/>
  <c r="B21" i="7"/>
  <c r="A21" i="7"/>
  <c r="E20" i="7"/>
  <c r="P20" i="7" s="1"/>
  <c r="D20" i="7"/>
  <c r="C20" i="7"/>
  <c r="B20" i="7"/>
  <c r="A20" i="7"/>
  <c r="D19" i="7"/>
  <c r="C19" i="7"/>
  <c r="B19" i="7"/>
  <c r="A19" i="7"/>
  <c r="E18" i="7"/>
  <c r="P18" i="7" s="1"/>
  <c r="D18" i="7"/>
  <c r="C18" i="7"/>
  <c r="B18" i="7"/>
  <c r="A18" i="7"/>
  <c r="E17" i="7"/>
  <c r="P17" i="7" s="1"/>
  <c r="D17" i="7"/>
  <c r="C17" i="7"/>
  <c r="B17" i="7"/>
  <c r="A17" i="7"/>
  <c r="D16" i="7"/>
  <c r="C16" i="7"/>
  <c r="B16" i="7"/>
  <c r="A16" i="7"/>
  <c r="D15" i="7"/>
  <c r="C15" i="7"/>
  <c r="B15" i="7"/>
  <c r="A15" i="7"/>
  <c r="D14" i="7"/>
  <c r="C14" i="7"/>
  <c r="B14" i="7"/>
  <c r="A14" i="7"/>
  <c r="D13" i="7"/>
  <c r="C13" i="7"/>
  <c r="B13" i="7"/>
  <c r="A13" i="7"/>
  <c r="M12" i="7"/>
  <c r="L12" i="7"/>
  <c r="H12" i="7"/>
  <c r="G12" i="7"/>
  <c r="E12" i="7"/>
  <c r="D12" i="7"/>
  <c r="C12" i="7"/>
  <c r="B12" i="7"/>
  <c r="A12" i="7"/>
  <c r="P11" i="7"/>
  <c r="O11" i="7"/>
  <c r="N11" i="7"/>
  <c r="L11" i="7"/>
  <c r="K11" i="7"/>
  <c r="J11" i="7"/>
  <c r="H11" i="7"/>
  <c r="G11" i="7"/>
  <c r="F11" i="7"/>
  <c r="E11" i="7"/>
  <c r="M11" i="7" s="1"/>
  <c r="D11" i="7"/>
  <c r="C11" i="7"/>
  <c r="B11" i="7"/>
  <c r="A11" i="7"/>
  <c r="D10" i="7"/>
  <c r="C10" i="7"/>
  <c r="B10" i="7"/>
  <c r="A10" i="7"/>
  <c r="D9" i="7"/>
  <c r="C9" i="7"/>
  <c r="B9" i="7"/>
  <c r="A9" i="7"/>
  <c r="D8" i="7"/>
  <c r="C8" i="7"/>
  <c r="B8" i="7"/>
  <c r="A8" i="7"/>
  <c r="D7" i="7"/>
  <c r="C7" i="7"/>
  <c r="B7" i="7"/>
  <c r="A7" i="7"/>
  <c r="P6" i="7"/>
  <c r="O6" i="7"/>
  <c r="L6" i="7"/>
  <c r="K6" i="7"/>
  <c r="H6" i="7"/>
  <c r="G6" i="7"/>
  <c r="E6" i="7"/>
  <c r="N6" i="7" s="1"/>
  <c r="D6" i="7"/>
  <c r="C6" i="7"/>
  <c r="B6" i="7"/>
  <c r="A6" i="7"/>
  <c r="D5" i="7"/>
  <c r="C5" i="7"/>
  <c r="B5" i="7"/>
  <c r="A5" i="7"/>
  <c r="D4" i="7"/>
  <c r="C4" i="7"/>
  <c r="B4" i="7"/>
  <c r="A4" i="7"/>
  <c r="D3" i="7"/>
  <c r="C3" i="7"/>
  <c r="B3" i="7"/>
  <c r="A3" i="7"/>
  <c r="D2" i="7"/>
  <c r="C2" i="7"/>
  <c r="B2" i="7"/>
  <c r="A2" i="7"/>
  <c r="D31" i="6"/>
  <c r="D30" i="6"/>
  <c r="D29" i="6"/>
  <c r="D26" i="6"/>
  <c r="D25" i="6"/>
  <c r="D24" i="6"/>
  <c r="D23" i="6"/>
  <c r="D22" i="6"/>
  <c r="D21" i="6"/>
  <c r="D20" i="6"/>
  <c r="D19" i="6"/>
  <c r="D18" i="6"/>
  <c r="D17" i="6"/>
  <c r="D16" i="6"/>
  <c r="D15" i="6"/>
  <c r="D14" i="6"/>
  <c r="D13" i="6"/>
  <c r="D12" i="6"/>
  <c r="D11" i="6"/>
  <c r="D10" i="6"/>
  <c r="D9" i="6"/>
  <c r="D8" i="6"/>
  <c r="D7" i="6"/>
  <c r="D6" i="6"/>
  <c r="D5" i="6"/>
  <c r="D4" i="6"/>
  <c r="D3" i="6"/>
  <c r="D2" i="6"/>
  <c r="E26" i="12"/>
  <c r="E25" i="12"/>
  <c r="E24" i="12"/>
  <c r="E23" i="12"/>
  <c r="E22" i="12"/>
  <c r="E21" i="12"/>
  <c r="E20" i="12"/>
  <c r="E19" i="12"/>
  <c r="E18" i="12"/>
  <c r="E17" i="12"/>
  <c r="E16" i="12"/>
  <c r="E15" i="12"/>
  <c r="E14" i="12"/>
  <c r="E13" i="12"/>
  <c r="E12" i="12"/>
  <c r="E11" i="12"/>
  <c r="E10" i="12"/>
  <c r="E9" i="12"/>
  <c r="E8" i="12"/>
  <c r="E7" i="12"/>
  <c r="E6" i="12"/>
  <c r="E5" i="12"/>
  <c r="E4" i="12"/>
  <c r="E3" i="12"/>
  <c r="E2" i="12"/>
  <c r="E44" i="3"/>
  <c r="E37" i="7" s="1"/>
  <c r="E43" i="3"/>
  <c r="E36" i="7" s="1"/>
  <c r="E42" i="3"/>
  <c r="E35" i="7" s="1"/>
  <c r="E41" i="3"/>
  <c r="E34" i="7" s="1"/>
  <c r="E40" i="3"/>
  <c r="E33" i="7" s="1"/>
  <c r="E39" i="3"/>
  <c r="E32" i="7" s="1"/>
  <c r="M37" i="3"/>
  <c r="L37" i="3"/>
  <c r="N37" i="3" s="1"/>
  <c r="D37" i="3"/>
  <c r="C37" i="3"/>
  <c r="B37" i="3"/>
  <c r="T36" i="3"/>
  <c r="E133" i="7" s="1"/>
  <c r="J36" i="3"/>
  <c r="E67" i="7" s="1"/>
  <c r="T35" i="3"/>
  <c r="E132" i="7" s="1"/>
  <c r="O35" i="3"/>
  <c r="E96" i="7" s="1"/>
  <c r="J35" i="3"/>
  <c r="E66" i="7" s="1"/>
  <c r="E35" i="3"/>
  <c r="E30" i="7" s="1"/>
  <c r="T34" i="3"/>
  <c r="E130" i="7" s="1"/>
  <c r="O34" i="3"/>
  <c r="E94" i="7" s="1"/>
  <c r="J34" i="3"/>
  <c r="E64" i="7" s="1"/>
  <c r="E34" i="3"/>
  <c r="E28" i="7" s="1"/>
  <c r="T33" i="3"/>
  <c r="E129" i="7" s="1"/>
  <c r="O33" i="3"/>
  <c r="E93" i="7" s="1"/>
  <c r="J33" i="3"/>
  <c r="E63" i="7" s="1"/>
  <c r="E33" i="3"/>
  <c r="E27" i="7" s="1"/>
  <c r="T32" i="3"/>
  <c r="E128" i="7" s="1"/>
  <c r="O32" i="3"/>
  <c r="E92" i="7" s="1"/>
  <c r="J32" i="3"/>
  <c r="E62" i="7" s="1"/>
  <c r="E32" i="3"/>
  <c r="E26" i="7" s="1"/>
  <c r="R30" i="3"/>
  <c r="Q30" i="3"/>
  <c r="N30" i="3"/>
  <c r="M30" i="3"/>
  <c r="L30" i="3"/>
  <c r="H30" i="3"/>
  <c r="G30" i="3"/>
  <c r="I30" i="3" s="1"/>
  <c r="C30" i="3"/>
  <c r="B30" i="3"/>
  <c r="D30" i="3" s="1"/>
  <c r="T29" i="3"/>
  <c r="E127" i="7" s="1"/>
  <c r="O29" i="3"/>
  <c r="E91" i="7" s="1"/>
  <c r="J29" i="3"/>
  <c r="E61" i="7" s="1"/>
  <c r="E29" i="3"/>
  <c r="E25" i="7" s="1"/>
  <c r="O28" i="3"/>
  <c r="E90" i="7" s="1"/>
  <c r="E28" i="3"/>
  <c r="E24" i="7" s="1"/>
  <c r="T27" i="3"/>
  <c r="E124" i="7" s="1"/>
  <c r="O27" i="3"/>
  <c r="E88" i="7" s="1"/>
  <c r="J27" i="3"/>
  <c r="E58" i="7" s="1"/>
  <c r="E27" i="3"/>
  <c r="E22" i="7" s="1"/>
  <c r="T26" i="3"/>
  <c r="E123" i="7" s="1"/>
  <c r="O26" i="3"/>
  <c r="E87" i="7" s="1"/>
  <c r="J26" i="3"/>
  <c r="E57" i="7" s="1"/>
  <c r="E26" i="3"/>
  <c r="E21" i="7" s="1"/>
  <c r="T25" i="3"/>
  <c r="E122" i="7" s="1"/>
  <c r="J25" i="3"/>
  <c r="E56" i="7" s="1"/>
  <c r="S23" i="3"/>
  <c r="R23" i="3"/>
  <c r="Q23" i="3"/>
  <c r="M23" i="3"/>
  <c r="L23" i="3"/>
  <c r="H23" i="3"/>
  <c r="G23" i="3"/>
  <c r="I23" i="3" s="1"/>
  <c r="D23" i="3"/>
  <c r="C23" i="3"/>
  <c r="B23" i="3"/>
  <c r="O22" i="3"/>
  <c r="E85" i="7" s="1"/>
  <c r="E22" i="3"/>
  <c r="E19" i="7" s="1"/>
  <c r="T21" i="3"/>
  <c r="E120" i="7" s="1"/>
  <c r="O21" i="3"/>
  <c r="E84" i="7" s="1"/>
  <c r="J21" i="3"/>
  <c r="E54" i="7" s="1"/>
  <c r="T20" i="3"/>
  <c r="E118" i="7" s="1"/>
  <c r="O20" i="3"/>
  <c r="E82" i="7" s="1"/>
  <c r="J20" i="3"/>
  <c r="E52" i="7" s="1"/>
  <c r="E20" i="3"/>
  <c r="E16" i="7" s="1"/>
  <c r="T19" i="3"/>
  <c r="E117" i="7" s="1"/>
  <c r="O19" i="3"/>
  <c r="E81" i="7" s="1"/>
  <c r="J19" i="3"/>
  <c r="E51" i="7" s="1"/>
  <c r="E19" i="3"/>
  <c r="E15" i="7" s="1"/>
  <c r="T18" i="3"/>
  <c r="E116" i="7" s="1"/>
  <c r="O18" i="3"/>
  <c r="E80" i="7" s="1"/>
  <c r="J18" i="3"/>
  <c r="E50" i="7" s="1"/>
  <c r="E18" i="3"/>
  <c r="E14" i="7" s="1"/>
  <c r="R16" i="3"/>
  <c r="Q16" i="3"/>
  <c r="M16" i="3"/>
  <c r="L16" i="3"/>
  <c r="I16" i="3"/>
  <c r="H16" i="3"/>
  <c r="G16" i="3"/>
  <c r="D16" i="3"/>
  <c r="C16" i="3"/>
  <c r="B16" i="3"/>
  <c r="T15" i="3"/>
  <c r="E115" i="7" s="1"/>
  <c r="O15" i="3"/>
  <c r="E79" i="7" s="1"/>
  <c r="J15" i="3"/>
  <c r="E49" i="7" s="1"/>
  <c r="E15" i="3"/>
  <c r="E13" i="7" s="1"/>
  <c r="T13" i="3"/>
  <c r="E112" i="7" s="1"/>
  <c r="O13" i="3"/>
  <c r="E76" i="7" s="1"/>
  <c r="J13" i="3"/>
  <c r="E46" i="7" s="1"/>
  <c r="E13" i="3"/>
  <c r="E10" i="7" s="1"/>
  <c r="T12" i="3"/>
  <c r="E111" i="7" s="1"/>
  <c r="O12" i="3"/>
  <c r="E75" i="7" s="1"/>
  <c r="J12" i="3"/>
  <c r="E45" i="7" s="1"/>
  <c r="E12" i="3"/>
  <c r="E9" i="7" s="1"/>
  <c r="T11" i="3"/>
  <c r="E110" i="7" s="1"/>
  <c r="O11" i="3"/>
  <c r="E74" i="7" s="1"/>
  <c r="J11" i="3"/>
  <c r="E44" i="7" s="1"/>
  <c r="E11" i="3"/>
  <c r="E8" i="7" s="1"/>
  <c r="R9" i="3"/>
  <c r="Q9" i="3"/>
  <c r="M9" i="3"/>
  <c r="L9" i="3"/>
  <c r="H9" i="3"/>
  <c r="G9" i="3"/>
  <c r="I9" i="3" s="1"/>
  <c r="C9" i="3"/>
  <c r="B9" i="3"/>
  <c r="D9" i="3" s="1"/>
  <c r="T8" i="3"/>
  <c r="E109" i="7" s="1"/>
  <c r="O8" i="3"/>
  <c r="E73" i="7" s="1"/>
  <c r="J8" i="3"/>
  <c r="E43" i="7" s="1"/>
  <c r="E8" i="3"/>
  <c r="E7" i="7" s="1"/>
  <c r="T7" i="3"/>
  <c r="E107" i="7" s="1"/>
  <c r="O7" i="3"/>
  <c r="E71" i="7" s="1"/>
  <c r="J7" i="3"/>
  <c r="E41" i="7" s="1"/>
  <c r="E7" i="3"/>
  <c r="E5" i="7" s="1"/>
  <c r="T6" i="3"/>
  <c r="E106" i="7" s="1"/>
  <c r="O6" i="3"/>
  <c r="E70" i="7" s="1"/>
  <c r="J6" i="3"/>
  <c r="E40" i="7" s="1"/>
  <c r="E6" i="3"/>
  <c r="E4" i="7" s="1"/>
  <c r="O5" i="3"/>
  <c r="E69" i="7" s="1"/>
  <c r="E5" i="3"/>
  <c r="E3" i="7" s="1"/>
  <c r="T4" i="3"/>
  <c r="E104" i="7" s="1"/>
  <c r="J4" i="3"/>
  <c r="E38" i="7" s="1"/>
  <c r="E4" i="3"/>
  <c r="E2" i="7" s="1"/>
  <c r="AJ40" i="1"/>
  <c r="AJ39" i="1"/>
  <c r="AJ38"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AJ32" i="1"/>
  <c r="AJ33" i="1" s="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AJ29" i="1"/>
  <c r="AJ28" i="1"/>
  <c r="AJ27" i="1"/>
  <c r="AI25" i="1"/>
  <c r="AH25" i="1"/>
  <c r="AG25" i="1"/>
  <c r="AF25" i="1"/>
  <c r="AF4" i="1" s="1"/>
  <c r="AF34" i="1" s="1"/>
  <c r="AE25" i="1"/>
  <c r="AE4" i="1" s="1"/>
  <c r="AE34" i="1" s="1"/>
  <c r="AD25" i="1"/>
  <c r="AC25" i="1"/>
  <c r="AB25" i="1"/>
  <c r="AB4" i="1" s="1"/>
  <c r="AB34" i="1" s="1"/>
  <c r="AA25" i="1"/>
  <c r="Z25" i="1"/>
  <c r="Y25" i="1"/>
  <c r="X25" i="1"/>
  <c r="X4" i="1" s="1"/>
  <c r="X34" i="1" s="1"/>
  <c r="W25" i="1"/>
  <c r="W4" i="1" s="1"/>
  <c r="W34" i="1" s="1"/>
  <c r="V25" i="1"/>
  <c r="U25" i="1"/>
  <c r="T25" i="1"/>
  <c r="T4" i="1" s="1"/>
  <c r="T34" i="1" s="1"/>
  <c r="S25" i="1"/>
  <c r="S4" i="1" s="1"/>
  <c r="S34" i="1" s="1"/>
  <c r="R25" i="1"/>
  <c r="Q25" i="1"/>
  <c r="P25" i="1"/>
  <c r="P4" i="1" s="1"/>
  <c r="P34" i="1" s="1"/>
  <c r="O25" i="1"/>
  <c r="O4" i="1" s="1"/>
  <c r="O34" i="1" s="1"/>
  <c r="N25" i="1"/>
  <c r="N4" i="1" s="1"/>
  <c r="N34" i="1" s="1"/>
  <c r="M25" i="1"/>
  <c r="L25" i="1"/>
  <c r="L4" i="1" s="1"/>
  <c r="L34" i="1" s="1"/>
  <c r="K25" i="1"/>
  <c r="K4" i="1" s="1"/>
  <c r="K34" i="1" s="1"/>
  <c r="J25" i="1"/>
  <c r="I25" i="1"/>
  <c r="AJ24" i="1"/>
  <c r="AJ23" i="1"/>
  <c r="AJ22" i="1"/>
  <c r="AJ21" i="1"/>
  <c r="AJ20" i="1"/>
  <c r="AJ19" i="1"/>
  <c r="AJ18" i="1"/>
  <c r="AJ17" i="1"/>
  <c r="AJ16" i="1"/>
  <c r="AJ15" i="1"/>
  <c r="AJ14" i="1"/>
  <c r="AJ13" i="1"/>
  <c r="AJ12" i="1"/>
  <c r="AJ11" i="1"/>
  <c r="AJ10" i="1"/>
  <c r="AJ9" i="1"/>
  <c r="AJ8" i="1"/>
  <c r="AJ7" i="1"/>
  <c r="AJ6" i="1"/>
  <c r="AJ5" i="1"/>
  <c r="AD4" i="1"/>
  <c r="AD34" i="1" s="1"/>
  <c r="AA4" i="1"/>
  <c r="AA34" i="1" s="1"/>
  <c r="Z4" i="1"/>
  <c r="Z34" i="1" s="1"/>
  <c r="R4" i="1"/>
  <c r="R34" i="1" s="1"/>
  <c r="J4" i="1"/>
  <c r="J34" i="1" s="1"/>
  <c r="P7" i="7" l="1"/>
  <c r="L7" i="7"/>
  <c r="H7" i="7"/>
  <c r="O7" i="7"/>
  <c r="K7" i="7"/>
  <c r="G7" i="7"/>
  <c r="N7" i="7"/>
  <c r="J7" i="7"/>
  <c r="F7" i="7"/>
  <c r="M7" i="7"/>
  <c r="I7" i="7"/>
  <c r="P2" i="7"/>
  <c r="L2" i="7"/>
  <c r="H2" i="7"/>
  <c r="O2" i="7"/>
  <c r="K2" i="7"/>
  <c r="G2" i="7"/>
  <c r="N2" i="7"/>
  <c r="J2" i="7"/>
  <c r="F2" i="7"/>
  <c r="M2" i="7"/>
  <c r="I2" i="7"/>
  <c r="M4" i="7"/>
  <c r="I4" i="7"/>
  <c r="P4" i="7"/>
  <c r="L4" i="7"/>
  <c r="H4" i="7"/>
  <c r="O4" i="7"/>
  <c r="K4" i="7"/>
  <c r="G4" i="7"/>
  <c r="N4" i="7"/>
  <c r="J4" i="7"/>
  <c r="F4" i="7"/>
  <c r="M8" i="7"/>
  <c r="I8" i="7"/>
  <c r="P8" i="7"/>
  <c r="L8" i="7"/>
  <c r="H8" i="7"/>
  <c r="O8" i="7"/>
  <c r="K8" i="7"/>
  <c r="G8" i="7"/>
  <c r="N8" i="7"/>
  <c r="J8" i="7"/>
  <c r="F8" i="7"/>
  <c r="M10" i="7"/>
  <c r="I10" i="7"/>
  <c r="P10" i="7"/>
  <c r="L10" i="7"/>
  <c r="H10" i="7"/>
  <c r="O10" i="7"/>
  <c r="K10" i="7"/>
  <c r="G10" i="7"/>
  <c r="N10" i="7"/>
  <c r="J10" i="7"/>
  <c r="F10" i="7"/>
  <c r="P13" i="7"/>
  <c r="L13" i="7"/>
  <c r="H13" i="7"/>
  <c r="O13" i="7"/>
  <c r="K13" i="7"/>
  <c r="G13" i="7"/>
  <c r="N13" i="7"/>
  <c r="J13" i="7"/>
  <c r="F13" i="7"/>
  <c r="M13" i="7"/>
  <c r="I13" i="7"/>
  <c r="M9" i="7"/>
  <c r="I9" i="7"/>
  <c r="P9" i="7"/>
  <c r="L9" i="7"/>
  <c r="H9" i="7"/>
  <c r="O9" i="7"/>
  <c r="K9" i="7"/>
  <c r="G9" i="7"/>
  <c r="N9" i="7"/>
  <c r="J9" i="7"/>
  <c r="F9" i="7"/>
  <c r="N5" i="7"/>
  <c r="J5" i="7"/>
  <c r="F5" i="7"/>
  <c r="M5" i="7"/>
  <c r="I5" i="7"/>
  <c r="P5" i="7"/>
  <c r="L5" i="7"/>
  <c r="H5" i="7"/>
  <c r="O5" i="7"/>
  <c r="K5" i="7"/>
  <c r="G5" i="7"/>
  <c r="P3" i="7"/>
  <c r="L3" i="7"/>
  <c r="H3" i="7"/>
  <c r="O3" i="7"/>
  <c r="K3" i="7"/>
  <c r="G3" i="7"/>
  <c r="N3" i="7"/>
  <c r="J3" i="7"/>
  <c r="F3" i="7"/>
  <c r="M3" i="7"/>
  <c r="I3" i="7"/>
  <c r="P14" i="7"/>
  <c r="L14" i="7"/>
  <c r="H14" i="7"/>
  <c r="O14" i="7"/>
  <c r="K14" i="7"/>
  <c r="G14" i="7"/>
  <c r="N14" i="7"/>
  <c r="J14" i="7"/>
  <c r="F14" i="7"/>
  <c r="M14" i="7"/>
  <c r="I14" i="7"/>
  <c r="O44" i="7"/>
  <c r="K44" i="7"/>
  <c r="G44" i="7"/>
  <c r="N44" i="7"/>
  <c r="J44" i="7"/>
  <c r="F44" i="7"/>
  <c r="P44" i="7"/>
  <c r="L44" i="7"/>
  <c r="H44" i="7"/>
  <c r="M44" i="7"/>
  <c r="I44" i="7"/>
  <c r="O45" i="7"/>
  <c r="K45" i="7"/>
  <c r="G45" i="7"/>
  <c r="N45" i="7"/>
  <c r="J45" i="7"/>
  <c r="F45" i="7"/>
  <c r="P45" i="7"/>
  <c r="L45" i="7"/>
  <c r="H45" i="7"/>
  <c r="I45" i="7"/>
  <c r="M45" i="7"/>
  <c r="O46" i="7"/>
  <c r="K46" i="7"/>
  <c r="G46" i="7"/>
  <c r="N46" i="7"/>
  <c r="J46" i="7"/>
  <c r="F46" i="7"/>
  <c r="P46" i="7"/>
  <c r="L46" i="7"/>
  <c r="H46" i="7"/>
  <c r="M46" i="7"/>
  <c r="I46" i="7"/>
  <c r="O49" i="7"/>
  <c r="K49" i="7"/>
  <c r="G49" i="7"/>
  <c r="N49" i="7"/>
  <c r="J49" i="7"/>
  <c r="F49" i="7"/>
  <c r="M49" i="7"/>
  <c r="I49" i="7"/>
  <c r="P49" i="7"/>
  <c r="L49" i="7"/>
  <c r="H49" i="7"/>
  <c r="P19" i="7"/>
  <c r="L19" i="7"/>
  <c r="H19" i="7"/>
  <c r="O19" i="7"/>
  <c r="K19" i="7"/>
  <c r="G19" i="7"/>
  <c r="N19" i="7"/>
  <c r="J19" i="7"/>
  <c r="F19" i="7"/>
  <c r="M19" i="7"/>
  <c r="I19" i="7"/>
  <c r="O57" i="7"/>
  <c r="K57" i="7"/>
  <c r="G57" i="7"/>
  <c r="N57" i="7"/>
  <c r="J57" i="7"/>
  <c r="F57" i="7"/>
  <c r="M57" i="7"/>
  <c r="I57" i="7"/>
  <c r="P57" i="7"/>
  <c r="L57" i="7"/>
  <c r="H57" i="7"/>
  <c r="O58" i="7"/>
  <c r="K58" i="7"/>
  <c r="G58" i="7"/>
  <c r="N58" i="7"/>
  <c r="J58" i="7"/>
  <c r="F58" i="7"/>
  <c r="M58" i="7"/>
  <c r="I58" i="7"/>
  <c r="P58" i="7"/>
  <c r="L58" i="7"/>
  <c r="H58" i="7"/>
  <c r="O90" i="7"/>
  <c r="K90" i="7"/>
  <c r="G90" i="7"/>
  <c r="N90" i="7"/>
  <c r="J90" i="7"/>
  <c r="F90" i="7"/>
  <c r="I90" i="7"/>
  <c r="P90" i="7"/>
  <c r="H90" i="7"/>
  <c r="M90" i="7"/>
  <c r="L90" i="7"/>
  <c r="P26" i="7"/>
  <c r="L26" i="7"/>
  <c r="H26" i="7"/>
  <c r="O26" i="7"/>
  <c r="K26" i="7"/>
  <c r="G26" i="7"/>
  <c r="N26" i="7"/>
  <c r="J26" i="7"/>
  <c r="F26" i="7"/>
  <c r="M26" i="7"/>
  <c r="I26" i="7"/>
  <c r="P27" i="7"/>
  <c r="L27" i="7"/>
  <c r="H27" i="7"/>
  <c r="O27" i="7"/>
  <c r="K27" i="7"/>
  <c r="G27" i="7"/>
  <c r="N27" i="7"/>
  <c r="J27" i="7"/>
  <c r="F27" i="7"/>
  <c r="M27" i="7"/>
  <c r="I27" i="7"/>
  <c r="P28" i="7"/>
  <c r="L28" i="7"/>
  <c r="H28" i="7"/>
  <c r="O28" i="7"/>
  <c r="K28" i="7"/>
  <c r="G28" i="7"/>
  <c r="N28" i="7"/>
  <c r="J28" i="7"/>
  <c r="F28" i="7"/>
  <c r="M28" i="7"/>
  <c r="I28" i="7"/>
  <c r="P30" i="7"/>
  <c r="L30" i="7"/>
  <c r="H30" i="7"/>
  <c r="O30" i="7"/>
  <c r="K30" i="7"/>
  <c r="G30" i="7"/>
  <c r="N30" i="7"/>
  <c r="J30" i="7"/>
  <c r="F30" i="7"/>
  <c r="M30" i="7"/>
  <c r="I30" i="7"/>
  <c r="M67" i="7"/>
  <c r="I67" i="7"/>
  <c r="O67" i="7"/>
  <c r="J67" i="7"/>
  <c r="N67" i="7"/>
  <c r="H67" i="7"/>
  <c r="L67" i="7"/>
  <c r="G67" i="7"/>
  <c r="P67" i="7"/>
  <c r="K67" i="7"/>
  <c r="F67" i="7"/>
  <c r="P32" i="7"/>
  <c r="L32" i="7"/>
  <c r="H32" i="7"/>
  <c r="O32" i="7"/>
  <c r="K32" i="7"/>
  <c r="G32" i="7"/>
  <c r="N32" i="7"/>
  <c r="J32" i="7"/>
  <c r="F32" i="7"/>
  <c r="M32" i="7"/>
  <c r="I32" i="7"/>
  <c r="P36" i="7"/>
  <c r="L36" i="7"/>
  <c r="H36" i="7"/>
  <c r="O36" i="7"/>
  <c r="K36" i="7"/>
  <c r="G36" i="7"/>
  <c r="N36" i="7"/>
  <c r="J36" i="7"/>
  <c r="F36" i="7"/>
  <c r="M36" i="7"/>
  <c r="I36" i="7"/>
  <c r="V14" i="7"/>
  <c r="Y12" i="7"/>
  <c r="X12" i="7"/>
  <c r="V12" i="7"/>
  <c r="S3" i="7"/>
  <c r="W3" i="7"/>
  <c r="T4" i="7"/>
  <c r="X4" i="7"/>
  <c r="U5" i="7"/>
  <c r="Y5" i="7"/>
  <c r="V6" i="7"/>
  <c r="S7" i="7"/>
  <c r="W7" i="7"/>
  <c r="T10" i="7"/>
  <c r="X10" i="7"/>
  <c r="U11" i="7"/>
  <c r="Y11" i="7"/>
  <c r="U12" i="7"/>
  <c r="P38" i="7"/>
  <c r="L38" i="7"/>
  <c r="H38" i="7"/>
  <c r="O38" i="7"/>
  <c r="K38" i="7"/>
  <c r="G38" i="7"/>
  <c r="N38" i="7"/>
  <c r="J38" i="7"/>
  <c r="F38" i="7"/>
  <c r="M38" i="7"/>
  <c r="I38" i="7"/>
  <c r="M74" i="7"/>
  <c r="I74" i="7"/>
  <c r="L74" i="7"/>
  <c r="G74" i="7"/>
  <c r="P74" i="7"/>
  <c r="K74" i="7"/>
  <c r="F74" i="7"/>
  <c r="O74" i="7"/>
  <c r="J74" i="7"/>
  <c r="N74" i="7"/>
  <c r="H74" i="7"/>
  <c r="M75" i="7"/>
  <c r="I75" i="7"/>
  <c r="P75" i="7"/>
  <c r="K75" i="7"/>
  <c r="F75" i="7"/>
  <c r="O75" i="7"/>
  <c r="J75" i="7"/>
  <c r="N75" i="7"/>
  <c r="H75" i="7"/>
  <c r="L75" i="7"/>
  <c r="G75" i="7"/>
  <c r="M79" i="7"/>
  <c r="I79" i="7"/>
  <c r="P79" i="7"/>
  <c r="L79" i="7"/>
  <c r="H79" i="7"/>
  <c r="O79" i="7"/>
  <c r="K79" i="7"/>
  <c r="G79" i="7"/>
  <c r="N79" i="7"/>
  <c r="J79" i="7"/>
  <c r="F79" i="7"/>
  <c r="P15" i="7"/>
  <c r="L15" i="7"/>
  <c r="H15" i="7"/>
  <c r="O15" i="7"/>
  <c r="K15" i="7"/>
  <c r="G15" i="7"/>
  <c r="N15" i="7"/>
  <c r="J15" i="7"/>
  <c r="F15" i="7"/>
  <c r="M15" i="7"/>
  <c r="I15" i="7"/>
  <c r="P16" i="7"/>
  <c r="L16" i="7"/>
  <c r="H16" i="7"/>
  <c r="O16" i="7"/>
  <c r="K16" i="7"/>
  <c r="G16" i="7"/>
  <c r="N16" i="7"/>
  <c r="J16" i="7"/>
  <c r="F16" i="7"/>
  <c r="M16" i="7"/>
  <c r="I16" i="7"/>
  <c r="O54" i="7"/>
  <c r="K54" i="7"/>
  <c r="G54" i="7"/>
  <c r="N54" i="7"/>
  <c r="J54" i="7"/>
  <c r="F54" i="7"/>
  <c r="M54" i="7"/>
  <c r="I54" i="7"/>
  <c r="P54" i="7"/>
  <c r="L54" i="7"/>
  <c r="H54" i="7"/>
  <c r="O56" i="7"/>
  <c r="K56" i="7"/>
  <c r="G56" i="7"/>
  <c r="N56" i="7"/>
  <c r="J56" i="7"/>
  <c r="F56" i="7"/>
  <c r="M56" i="7"/>
  <c r="I56" i="7"/>
  <c r="P56" i="7"/>
  <c r="L56" i="7"/>
  <c r="H56" i="7"/>
  <c r="M87" i="7"/>
  <c r="I87" i="7"/>
  <c r="P87" i="7"/>
  <c r="L87" i="7"/>
  <c r="H87" i="7"/>
  <c r="O87" i="7"/>
  <c r="K87" i="7"/>
  <c r="G87" i="7"/>
  <c r="N87" i="7"/>
  <c r="J87" i="7"/>
  <c r="F87" i="7"/>
  <c r="M88" i="7"/>
  <c r="I88" i="7"/>
  <c r="P88" i="7"/>
  <c r="L88" i="7"/>
  <c r="H88" i="7"/>
  <c r="O88" i="7"/>
  <c r="K88" i="7"/>
  <c r="G88" i="7"/>
  <c r="N88" i="7"/>
  <c r="J88" i="7"/>
  <c r="F88" i="7"/>
  <c r="P25" i="7"/>
  <c r="L25" i="7"/>
  <c r="H25" i="7"/>
  <c r="O25" i="7"/>
  <c r="K25" i="7"/>
  <c r="G25" i="7"/>
  <c r="N25" i="7"/>
  <c r="J25" i="7"/>
  <c r="F25" i="7"/>
  <c r="M25" i="7"/>
  <c r="I25" i="7"/>
  <c r="M62" i="7"/>
  <c r="I62" i="7"/>
  <c r="L62" i="7"/>
  <c r="G62" i="7"/>
  <c r="P62" i="7"/>
  <c r="K62" i="7"/>
  <c r="F62" i="7"/>
  <c r="O62" i="7"/>
  <c r="J62" i="7"/>
  <c r="N62" i="7"/>
  <c r="H62" i="7"/>
  <c r="M63" i="7"/>
  <c r="I63" i="7"/>
  <c r="P63" i="7"/>
  <c r="K63" i="7"/>
  <c r="F63" i="7"/>
  <c r="O63" i="7"/>
  <c r="J63" i="7"/>
  <c r="N63" i="7"/>
  <c r="H63" i="7"/>
  <c r="L63" i="7"/>
  <c r="G63" i="7"/>
  <c r="M64" i="7"/>
  <c r="I64" i="7"/>
  <c r="O64" i="7"/>
  <c r="J64" i="7"/>
  <c r="N64" i="7"/>
  <c r="H64" i="7"/>
  <c r="L64" i="7"/>
  <c r="G64" i="7"/>
  <c r="P64" i="7"/>
  <c r="K64" i="7"/>
  <c r="F64" i="7"/>
  <c r="M66" i="7"/>
  <c r="I66" i="7"/>
  <c r="P66" i="7"/>
  <c r="K66" i="7"/>
  <c r="F66" i="7"/>
  <c r="O66" i="7"/>
  <c r="J66" i="7"/>
  <c r="N66" i="7"/>
  <c r="H66" i="7"/>
  <c r="L66" i="7"/>
  <c r="G66" i="7"/>
  <c r="P133" i="7"/>
  <c r="L133" i="7"/>
  <c r="H133" i="7"/>
  <c r="O133" i="7"/>
  <c r="K133" i="7"/>
  <c r="G133" i="7"/>
  <c r="N133" i="7"/>
  <c r="J133" i="7"/>
  <c r="F133" i="7"/>
  <c r="M133" i="7"/>
  <c r="I133" i="7"/>
  <c r="P33" i="7"/>
  <c r="L33" i="7"/>
  <c r="H33" i="7"/>
  <c r="O33" i="7"/>
  <c r="K33" i="7"/>
  <c r="G33" i="7"/>
  <c r="N33" i="7"/>
  <c r="J33" i="7"/>
  <c r="F33" i="7"/>
  <c r="M33" i="7"/>
  <c r="I33" i="7"/>
  <c r="P37" i="7"/>
  <c r="L37" i="7"/>
  <c r="H37" i="7"/>
  <c r="O37" i="7"/>
  <c r="K37" i="7"/>
  <c r="G37" i="7"/>
  <c r="N37" i="7"/>
  <c r="J37" i="7"/>
  <c r="F37" i="7"/>
  <c r="M37" i="7"/>
  <c r="I37" i="7"/>
  <c r="T3" i="7"/>
  <c r="X3" i="7"/>
  <c r="U4" i="7"/>
  <c r="Y4" i="7"/>
  <c r="V5" i="7"/>
  <c r="I6" i="7"/>
  <c r="M6" i="7"/>
  <c r="S6" i="7"/>
  <c r="W6" i="7"/>
  <c r="T7" i="7"/>
  <c r="X7" i="7"/>
  <c r="U10" i="7"/>
  <c r="Y10" i="7"/>
  <c r="V11" i="7"/>
  <c r="O12" i="7"/>
  <c r="K12" i="7"/>
  <c r="I12" i="7"/>
  <c r="N12" i="7"/>
  <c r="O40" i="7"/>
  <c r="L40" i="7"/>
  <c r="H40" i="7"/>
  <c r="P40" i="7"/>
  <c r="K40" i="7"/>
  <c r="G40" i="7"/>
  <c r="N40" i="7"/>
  <c r="J40" i="7"/>
  <c r="F40" i="7"/>
  <c r="M40" i="7"/>
  <c r="I40" i="7"/>
  <c r="O41" i="7"/>
  <c r="K41" i="7"/>
  <c r="G41" i="7"/>
  <c r="N41" i="7"/>
  <c r="J41" i="7"/>
  <c r="F41" i="7"/>
  <c r="M41" i="7"/>
  <c r="L41" i="7"/>
  <c r="I41" i="7"/>
  <c r="P41" i="7"/>
  <c r="H41" i="7"/>
  <c r="O43" i="7"/>
  <c r="K43" i="7"/>
  <c r="G43" i="7"/>
  <c r="N43" i="7"/>
  <c r="J43" i="7"/>
  <c r="F43" i="7"/>
  <c r="P43" i="7"/>
  <c r="L43" i="7"/>
  <c r="H43" i="7"/>
  <c r="M43" i="7"/>
  <c r="I43" i="7"/>
  <c r="O50" i="7"/>
  <c r="K50" i="7"/>
  <c r="G50" i="7"/>
  <c r="N50" i="7"/>
  <c r="J50" i="7"/>
  <c r="F50" i="7"/>
  <c r="M50" i="7"/>
  <c r="I50" i="7"/>
  <c r="P50" i="7"/>
  <c r="L50" i="7"/>
  <c r="H50" i="7"/>
  <c r="O51" i="7"/>
  <c r="K51" i="7"/>
  <c r="G51" i="7"/>
  <c r="N51" i="7"/>
  <c r="J51" i="7"/>
  <c r="F51" i="7"/>
  <c r="M51" i="7"/>
  <c r="I51" i="7"/>
  <c r="P51" i="7"/>
  <c r="L51" i="7"/>
  <c r="H51" i="7"/>
  <c r="O52" i="7"/>
  <c r="K52" i="7"/>
  <c r="G52" i="7"/>
  <c r="N52" i="7"/>
  <c r="J52" i="7"/>
  <c r="F52" i="7"/>
  <c r="M52" i="7"/>
  <c r="I52" i="7"/>
  <c r="P52" i="7"/>
  <c r="L52" i="7"/>
  <c r="H52" i="7"/>
  <c r="M84" i="7"/>
  <c r="I84" i="7"/>
  <c r="P84" i="7"/>
  <c r="L84" i="7"/>
  <c r="H84" i="7"/>
  <c r="O84" i="7"/>
  <c r="K84" i="7"/>
  <c r="G84" i="7"/>
  <c r="N84" i="7"/>
  <c r="J84" i="7"/>
  <c r="F84" i="7"/>
  <c r="M61" i="7"/>
  <c r="I61" i="7"/>
  <c r="N61" i="7"/>
  <c r="H61" i="7"/>
  <c r="L61" i="7"/>
  <c r="G61" i="7"/>
  <c r="P61" i="7"/>
  <c r="K61" i="7"/>
  <c r="F61" i="7"/>
  <c r="O61" i="7"/>
  <c r="J61" i="7"/>
  <c r="O92" i="7"/>
  <c r="K92" i="7"/>
  <c r="G92" i="7"/>
  <c r="N92" i="7"/>
  <c r="J92" i="7"/>
  <c r="F92" i="7"/>
  <c r="I92" i="7"/>
  <c r="P92" i="7"/>
  <c r="H92" i="7"/>
  <c r="M92" i="7"/>
  <c r="L92" i="7"/>
  <c r="O93" i="7"/>
  <c r="K93" i="7"/>
  <c r="G93" i="7"/>
  <c r="N93" i="7"/>
  <c r="J93" i="7"/>
  <c r="F93" i="7"/>
  <c r="M93" i="7"/>
  <c r="L93" i="7"/>
  <c r="I93" i="7"/>
  <c r="H93" i="7"/>
  <c r="P93" i="7"/>
  <c r="O94" i="7"/>
  <c r="K94" i="7"/>
  <c r="G94" i="7"/>
  <c r="N94" i="7"/>
  <c r="J94" i="7"/>
  <c r="F94" i="7"/>
  <c r="I94" i="7"/>
  <c r="P94" i="7"/>
  <c r="H94" i="7"/>
  <c r="M94" i="7"/>
  <c r="L94" i="7"/>
  <c r="O96" i="7"/>
  <c r="K96" i="7"/>
  <c r="G96" i="7"/>
  <c r="N96" i="7"/>
  <c r="J96" i="7"/>
  <c r="F96" i="7"/>
  <c r="I96" i="7"/>
  <c r="P96" i="7"/>
  <c r="H96" i="7"/>
  <c r="M96" i="7"/>
  <c r="L96" i="7"/>
  <c r="P34" i="7"/>
  <c r="L34" i="7"/>
  <c r="H34" i="7"/>
  <c r="O34" i="7"/>
  <c r="K34" i="7"/>
  <c r="G34" i="7"/>
  <c r="N34" i="7"/>
  <c r="J34" i="7"/>
  <c r="F34" i="7"/>
  <c r="M34" i="7"/>
  <c r="I34" i="7"/>
  <c r="U3" i="7"/>
  <c r="Y3" i="7"/>
  <c r="V4" i="7"/>
  <c r="S5" i="7"/>
  <c r="B5" i="10" s="1"/>
  <c r="K5" i="10" s="1"/>
  <c r="W5" i="7"/>
  <c r="F6" i="7"/>
  <c r="J6" i="7"/>
  <c r="T6" i="7"/>
  <c r="X6" i="7"/>
  <c r="U7" i="7"/>
  <c r="Y7" i="7"/>
  <c r="V10" i="7"/>
  <c r="I11" i="7"/>
  <c r="S11" i="7"/>
  <c r="W11" i="7"/>
  <c r="F12" i="7"/>
  <c r="J12" i="7"/>
  <c r="P12" i="7"/>
  <c r="I4" i="1"/>
  <c r="I34" i="1" s="1"/>
  <c r="M4" i="1"/>
  <c r="M34" i="1" s="1"/>
  <c r="Q4" i="1"/>
  <c r="Q34" i="1" s="1"/>
  <c r="U4" i="1"/>
  <c r="U34" i="1" s="1"/>
  <c r="W35" i="1" s="1"/>
  <c r="Y4" i="1"/>
  <c r="Y34" i="1" s="1"/>
  <c r="AC4" i="1"/>
  <c r="AC34" i="1" s="1"/>
  <c r="AG4" i="1"/>
  <c r="AG34" i="1" s="1"/>
  <c r="AJ30" i="1"/>
  <c r="AJ4" i="1" s="1"/>
  <c r="M70" i="7"/>
  <c r="I70" i="7"/>
  <c r="P70" i="7"/>
  <c r="K70" i="7"/>
  <c r="F70" i="7"/>
  <c r="O70" i="7"/>
  <c r="J70" i="7"/>
  <c r="N70" i="7"/>
  <c r="H70" i="7"/>
  <c r="L70" i="7"/>
  <c r="G70" i="7"/>
  <c r="M80" i="7"/>
  <c r="I80" i="7"/>
  <c r="P80" i="7"/>
  <c r="L80" i="7"/>
  <c r="H80" i="7"/>
  <c r="O80" i="7"/>
  <c r="K80" i="7"/>
  <c r="G80" i="7"/>
  <c r="F80" i="7"/>
  <c r="N80" i="7"/>
  <c r="J80" i="7"/>
  <c r="P21" i="7"/>
  <c r="L21" i="7"/>
  <c r="H21" i="7"/>
  <c r="O21" i="7"/>
  <c r="K21" i="7"/>
  <c r="G21" i="7"/>
  <c r="N21" i="7"/>
  <c r="J21" i="7"/>
  <c r="F21" i="7"/>
  <c r="M21" i="7"/>
  <c r="I21" i="7"/>
  <c r="P22" i="7"/>
  <c r="L22" i="7"/>
  <c r="H22" i="7"/>
  <c r="O22" i="7"/>
  <c r="K22" i="7"/>
  <c r="G22" i="7"/>
  <c r="N22" i="7"/>
  <c r="J22" i="7"/>
  <c r="F22" i="7"/>
  <c r="M22" i="7"/>
  <c r="I22" i="7"/>
  <c r="P24" i="7"/>
  <c r="L24" i="7"/>
  <c r="H24" i="7"/>
  <c r="O24" i="7"/>
  <c r="K24" i="7"/>
  <c r="G24" i="7"/>
  <c r="N24" i="7"/>
  <c r="J24" i="7"/>
  <c r="F24" i="7"/>
  <c r="M24" i="7"/>
  <c r="I24" i="7"/>
  <c r="O91" i="7"/>
  <c r="K91" i="7"/>
  <c r="G91" i="7"/>
  <c r="N91" i="7"/>
  <c r="J91" i="7"/>
  <c r="F91" i="7"/>
  <c r="M91" i="7"/>
  <c r="L91" i="7"/>
  <c r="I91" i="7"/>
  <c r="P91" i="7"/>
  <c r="H91" i="7"/>
  <c r="P128" i="7"/>
  <c r="L128" i="7"/>
  <c r="H128" i="7"/>
  <c r="O128" i="7"/>
  <c r="K128" i="7"/>
  <c r="G128" i="7"/>
  <c r="N128" i="7"/>
  <c r="J128" i="7"/>
  <c r="F128" i="7"/>
  <c r="I128" i="7"/>
  <c r="M128" i="7"/>
  <c r="P129" i="7"/>
  <c r="L129" i="7"/>
  <c r="H129" i="7"/>
  <c r="O129" i="7"/>
  <c r="K129" i="7"/>
  <c r="G129" i="7"/>
  <c r="N129" i="7"/>
  <c r="J129" i="7"/>
  <c r="F129" i="7"/>
  <c r="M129" i="7"/>
  <c r="I129" i="7"/>
  <c r="P130" i="7"/>
  <c r="L130" i="7"/>
  <c r="H130" i="7"/>
  <c r="O130" i="7"/>
  <c r="K130" i="7"/>
  <c r="G130" i="7"/>
  <c r="N130" i="7"/>
  <c r="J130" i="7"/>
  <c r="F130" i="7"/>
  <c r="M130" i="7"/>
  <c r="I130" i="7"/>
  <c r="P132" i="7"/>
  <c r="L132" i="7"/>
  <c r="H132" i="7"/>
  <c r="O132" i="7"/>
  <c r="K132" i="7"/>
  <c r="G132" i="7"/>
  <c r="N132" i="7"/>
  <c r="J132" i="7"/>
  <c r="F132" i="7"/>
  <c r="I132" i="7"/>
  <c r="M132" i="7"/>
  <c r="P35" i="7"/>
  <c r="L35" i="7"/>
  <c r="H35" i="7"/>
  <c r="O35" i="7"/>
  <c r="K35" i="7"/>
  <c r="G35" i="7"/>
  <c r="N35" i="7"/>
  <c r="J35" i="7"/>
  <c r="F35" i="7"/>
  <c r="M35" i="7"/>
  <c r="I35" i="7"/>
  <c r="V3" i="7"/>
  <c r="S4" i="7"/>
  <c r="W4" i="7"/>
  <c r="T5" i="7"/>
  <c r="X5" i="7"/>
  <c r="U6" i="7"/>
  <c r="Y6" i="7"/>
  <c r="V7" i="7"/>
  <c r="S10" i="7"/>
  <c r="W10" i="7"/>
  <c r="T11" i="7"/>
  <c r="X11" i="7"/>
  <c r="T12" i="7"/>
  <c r="I17" i="7"/>
  <c r="M17" i="7"/>
  <c r="I18" i="7"/>
  <c r="M18" i="7"/>
  <c r="I20" i="7"/>
  <c r="M20" i="7"/>
  <c r="I23" i="7"/>
  <c r="M23" i="7"/>
  <c r="I29" i="7"/>
  <c r="M29" i="7"/>
  <c r="I31" i="7"/>
  <c r="M31" i="7"/>
  <c r="I39" i="7"/>
  <c r="M39" i="7"/>
  <c r="O47" i="7"/>
  <c r="K47" i="7"/>
  <c r="G47" i="7"/>
  <c r="N47" i="7"/>
  <c r="J47" i="7"/>
  <c r="F47" i="7"/>
  <c r="P47" i="7"/>
  <c r="L47" i="7"/>
  <c r="H47" i="7"/>
  <c r="F17" i="7"/>
  <c r="J17" i="7"/>
  <c r="N17" i="7"/>
  <c r="F18" i="7"/>
  <c r="J18" i="7"/>
  <c r="N18" i="7"/>
  <c r="F20" i="7"/>
  <c r="J20" i="7"/>
  <c r="N20" i="7"/>
  <c r="F23" i="7"/>
  <c r="J23" i="7"/>
  <c r="N23" i="7"/>
  <c r="O42" i="7"/>
  <c r="K42" i="7"/>
  <c r="G42" i="7"/>
  <c r="N42" i="7"/>
  <c r="J42" i="7"/>
  <c r="F42" i="7"/>
  <c r="P42" i="7"/>
  <c r="L42" i="7"/>
  <c r="H42" i="7"/>
  <c r="G17" i="7"/>
  <c r="K17" i="7"/>
  <c r="O17" i="7"/>
  <c r="G18" i="7"/>
  <c r="K18" i="7"/>
  <c r="O18" i="7"/>
  <c r="G20" i="7"/>
  <c r="K20" i="7"/>
  <c r="O20" i="7"/>
  <c r="G23" i="7"/>
  <c r="K23" i="7"/>
  <c r="O23" i="7"/>
  <c r="G29" i="7"/>
  <c r="K29" i="7"/>
  <c r="O29" i="7"/>
  <c r="G31" i="7"/>
  <c r="K31" i="7"/>
  <c r="O31" i="7"/>
  <c r="G39" i="7"/>
  <c r="K39" i="7"/>
  <c r="O39" i="7"/>
  <c r="I42" i="7"/>
  <c r="M47" i="7"/>
  <c r="H17" i="7"/>
  <c r="L17" i="7"/>
  <c r="H18" i="7"/>
  <c r="L18" i="7"/>
  <c r="H20" i="7"/>
  <c r="L20" i="7"/>
  <c r="H23" i="7"/>
  <c r="L23" i="7"/>
  <c r="H29" i="7"/>
  <c r="L29" i="7"/>
  <c r="H31" i="7"/>
  <c r="L31" i="7"/>
  <c r="L39" i="7"/>
  <c r="M42" i="7"/>
  <c r="O48" i="7"/>
  <c r="K48" i="7"/>
  <c r="G48" i="7"/>
  <c r="N48" i="7"/>
  <c r="J48" i="7"/>
  <c r="F48" i="7"/>
  <c r="M48" i="7"/>
  <c r="P48" i="7"/>
  <c r="L48" i="7"/>
  <c r="H48" i="7"/>
  <c r="H53" i="7"/>
  <c r="L53" i="7"/>
  <c r="P53" i="7"/>
  <c r="H55" i="7"/>
  <c r="L55" i="7"/>
  <c r="P55" i="7"/>
  <c r="H59" i="7"/>
  <c r="L59" i="7"/>
  <c r="P59" i="7"/>
  <c r="H60" i="7"/>
  <c r="L60" i="7"/>
  <c r="P60" i="7"/>
  <c r="I53" i="7"/>
  <c r="M53" i="7"/>
  <c r="I55" i="7"/>
  <c r="M55" i="7"/>
  <c r="I59" i="7"/>
  <c r="M59" i="7"/>
  <c r="I60" i="7"/>
  <c r="M60" i="7"/>
  <c r="P113" i="7"/>
  <c r="L113" i="7"/>
  <c r="H113" i="7"/>
  <c r="O113" i="7"/>
  <c r="K113" i="7"/>
  <c r="G113" i="7"/>
  <c r="N113" i="7"/>
  <c r="J113" i="7"/>
  <c r="F113" i="7"/>
  <c r="M113" i="7"/>
  <c r="I113" i="7"/>
  <c r="F53" i="7"/>
  <c r="J53" i="7"/>
  <c r="N53" i="7"/>
  <c r="F55" i="7"/>
  <c r="J55" i="7"/>
  <c r="N55" i="7"/>
  <c r="F59" i="7"/>
  <c r="J59" i="7"/>
  <c r="N59" i="7"/>
  <c r="F60" i="7"/>
  <c r="J60" i="7"/>
  <c r="N60" i="7"/>
  <c r="G53" i="7"/>
  <c r="K53" i="7"/>
  <c r="G55" i="7"/>
  <c r="K55" i="7"/>
  <c r="G59" i="7"/>
  <c r="K59" i="7"/>
  <c r="G60" i="7"/>
  <c r="K60" i="7"/>
  <c r="Y14" i="7"/>
  <c r="P125" i="7"/>
  <c r="L125" i="7"/>
  <c r="H125" i="7"/>
  <c r="O125" i="7"/>
  <c r="K125" i="7"/>
  <c r="G125" i="7"/>
  <c r="N125" i="7"/>
  <c r="J125" i="7"/>
  <c r="F125" i="7"/>
  <c r="O98" i="7"/>
  <c r="K98" i="7"/>
  <c r="G98" i="7"/>
  <c r="N98" i="7"/>
  <c r="J98" i="7"/>
  <c r="F98" i="7"/>
  <c r="M98" i="7"/>
  <c r="O100" i="7"/>
  <c r="K100" i="7"/>
  <c r="G100" i="7"/>
  <c r="N100" i="7"/>
  <c r="J100" i="7"/>
  <c r="F100" i="7"/>
  <c r="M100" i="7"/>
  <c r="O102" i="7"/>
  <c r="K102" i="7"/>
  <c r="G102" i="7"/>
  <c r="N102" i="7"/>
  <c r="J102" i="7"/>
  <c r="F102" i="7"/>
  <c r="M102" i="7"/>
  <c r="P105" i="7"/>
  <c r="L105" i="7"/>
  <c r="O105" i="7"/>
  <c r="K105" i="7"/>
  <c r="G105" i="7"/>
  <c r="N105" i="7"/>
  <c r="J105" i="7"/>
  <c r="F105" i="7"/>
  <c r="P108" i="7"/>
  <c r="L108" i="7"/>
  <c r="H108" i="7"/>
  <c r="O108" i="7"/>
  <c r="K108" i="7"/>
  <c r="G108" i="7"/>
  <c r="N108" i="7"/>
  <c r="J108" i="7"/>
  <c r="F108" i="7"/>
  <c r="P121" i="7"/>
  <c r="L121" i="7"/>
  <c r="H121" i="7"/>
  <c r="O121" i="7"/>
  <c r="K121" i="7"/>
  <c r="G121" i="7"/>
  <c r="N121" i="7"/>
  <c r="J121" i="7"/>
  <c r="F121" i="7"/>
  <c r="H98" i="7"/>
  <c r="P98" i="7"/>
  <c r="H100" i="7"/>
  <c r="P100" i="7"/>
  <c r="H102" i="7"/>
  <c r="P102" i="7"/>
  <c r="H105" i="7"/>
  <c r="I108" i="7"/>
  <c r="P119" i="7"/>
  <c r="L119" i="7"/>
  <c r="H119" i="7"/>
  <c r="O119" i="7"/>
  <c r="K119" i="7"/>
  <c r="G119" i="7"/>
  <c r="N119" i="7"/>
  <c r="J119" i="7"/>
  <c r="F119" i="7"/>
  <c r="I121" i="7"/>
  <c r="M125" i="7"/>
  <c r="I65" i="7"/>
  <c r="I68" i="7"/>
  <c r="I72" i="7"/>
  <c r="I77" i="7"/>
  <c r="I78" i="7"/>
  <c r="I83" i="7"/>
  <c r="I86" i="7"/>
  <c r="O89" i="7"/>
  <c r="N89" i="7"/>
  <c r="I89" i="7"/>
  <c r="M89" i="7"/>
  <c r="O95" i="7"/>
  <c r="K95" i="7"/>
  <c r="G95" i="7"/>
  <c r="N95" i="7"/>
  <c r="J95" i="7"/>
  <c r="F95" i="7"/>
  <c r="M95" i="7"/>
  <c r="O97" i="7"/>
  <c r="K97" i="7"/>
  <c r="G97" i="7"/>
  <c r="N97" i="7"/>
  <c r="J97" i="7"/>
  <c r="F97" i="7"/>
  <c r="M97" i="7"/>
  <c r="I98" i="7"/>
  <c r="O99" i="7"/>
  <c r="K99" i="7"/>
  <c r="G99" i="7"/>
  <c r="N99" i="7"/>
  <c r="J99" i="7"/>
  <c r="F99" i="7"/>
  <c r="M99" i="7"/>
  <c r="I100" i="7"/>
  <c r="O101" i="7"/>
  <c r="K101" i="7"/>
  <c r="G101" i="7"/>
  <c r="N101" i="7"/>
  <c r="J101" i="7"/>
  <c r="F101" i="7"/>
  <c r="M101" i="7"/>
  <c r="I102" i="7"/>
  <c r="O103" i="7"/>
  <c r="K103" i="7"/>
  <c r="G103" i="7"/>
  <c r="N103" i="7"/>
  <c r="J103" i="7"/>
  <c r="F103" i="7"/>
  <c r="M103" i="7"/>
  <c r="I105" i="7"/>
  <c r="M108" i="7"/>
  <c r="P114" i="7"/>
  <c r="L114" i="7"/>
  <c r="H114" i="7"/>
  <c r="O114" i="7"/>
  <c r="K114" i="7"/>
  <c r="G114" i="7"/>
  <c r="N114" i="7"/>
  <c r="J114" i="7"/>
  <c r="F114" i="7"/>
  <c r="I119" i="7"/>
  <c r="M121" i="7"/>
  <c r="P126" i="7"/>
  <c r="L126" i="7"/>
  <c r="H126" i="7"/>
  <c r="O126" i="7"/>
  <c r="K126" i="7"/>
  <c r="G126" i="7"/>
  <c r="N126" i="7"/>
  <c r="J126" i="7"/>
  <c r="F126" i="7"/>
  <c r="P131" i="7"/>
  <c r="L131" i="7"/>
  <c r="H131" i="7"/>
  <c r="O131" i="7"/>
  <c r="K131" i="7"/>
  <c r="G131" i="7"/>
  <c r="N131" i="7"/>
  <c r="J131" i="7"/>
  <c r="F131" i="7"/>
  <c r="AI4" i="1"/>
  <c r="AI34" i="1" s="1"/>
  <c r="V4" i="1"/>
  <c r="V34" i="1" s="1"/>
  <c r="P85" i="7"/>
  <c r="L85" i="7"/>
  <c r="H85" i="7"/>
  <c r="O85" i="7"/>
  <c r="K85" i="7"/>
  <c r="G85" i="7"/>
  <c r="N85" i="7"/>
  <c r="J85" i="7"/>
  <c r="F85" i="7"/>
  <c r="M85" i="7"/>
  <c r="I85" i="7"/>
  <c r="P69" i="7"/>
  <c r="L69" i="7"/>
  <c r="H69" i="7"/>
  <c r="O69" i="7"/>
  <c r="K69" i="7"/>
  <c r="G69" i="7"/>
  <c r="N69" i="7"/>
  <c r="J69" i="7"/>
  <c r="F69" i="7"/>
  <c r="M69" i="7"/>
  <c r="I69" i="7"/>
  <c r="N9" i="3"/>
  <c r="P127" i="7"/>
  <c r="L127" i="7"/>
  <c r="H127" i="7"/>
  <c r="O127" i="7"/>
  <c r="K127" i="7"/>
  <c r="G127" i="7"/>
  <c r="N127" i="7"/>
  <c r="J127" i="7"/>
  <c r="F127" i="7"/>
  <c r="M127" i="7"/>
  <c r="I127" i="7"/>
  <c r="P124" i="7"/>
  <c r="L124" i="7"/>
  <c r="H124" i="7"/>
  <c r="O124" i="7"/>
  <c r="K124" i="7"/>
  <c r="G124" i="7"/>
  <c r="N124" i="7"/>
  <c r="J124" i="7"/>
  <c r="F124" i="7"/>
  <c r="M124" i="7"/>
  <c r="I124" i="7"/>
  <c r="S30" i="3"/>
  <c r="P123" i="7"/>
  <c r="L123" i="7"/>
  <c r="H123" i="7"/>
  <c r="O123" i="7"/>
  <c r="K123" i="7"/>
  <c r="G123" i="7"/>
  <c r="N123" i="7"/>
  <c r="J123" i="7"/>
  <c r="F123" i="7"/>
  <c r="M123" i="7"/>
  <c r="I123" i="7"/>
  <c r="P122" i="7"/>
  <c r="L122" i="7"/>
  <c r="H122" i="7"/>
  <c r="O122" i="7"/>
  <c r="K122" i="7"/>
  <c r="G122" i="7"/>
  <c r="N122" i="7"/>
  <c r="J122" i="7"/>
  <c r="F122" i="7"/>
  <c r="M122" i="7"/>
  <c r="I122" i="7"/>
  <c r="P73" i="7"/>
  <c r="L73" i="7"/>
  <c r="H73" i="7"/>
  <c r="O73" i="7"/>
  <c r="K73" i="7"/>
  <c r="G73" i="7"/>
  <c r="N73" i="7"/>
  <c r="J73" i="7"/>
  <c r="F73" i="7"/>
  <c r="M73" i="7"/>
  <c r="I73" i="7"/>
  <c r="P120" i="7"/>
  <c r="L120" i="7"/>
  <c r="H120" i="7"/>
  <c r="O120" i="7"/>
  <c r="K120" i="7"/>
  <c r="G120" i="7"/>
  <c r="M120" i="7"/>
  <c r="I120" i="7"/>
  <c r="N120" i="7"/>
  <c r="J120" i="7"/>
  <c r="F120" i="7"/>
  <c r="P118" i="7"/>
  <c r="L118" i="7"/>
  <c r="H118" i="7"/>
  <c r="O118" i="7"/>
  <c r="K118" i="7"/>
  <c r="G118" i="7"/>
  <c r="N118" i="7"/>
  <c r="J118" i="7"/>
  <c r="F118" i="7"/>
  <c r="M118" i="7"/>
  <c r="I118" i="7"/>
  <c r="P117" i="7"/>
  <c r="L117" i="7"/>
  <c r="H117" i="7"/>
  <c r="O117" i="7"/>
  <c r="K117" i="7"/>
  <c r="G117" i="7"/>
  <c r="N117" i="7"/>
  <c r="J117" i="7"/>
  <c r="F117" i="7"/>
  <c r="M117" i="7"/>
  <c r="I117" i="7"/>
  <c r="P116" i="7"/>
  <c r="L116" i="7"/>
  <c r="H116" i="7"/>
  <c r="O116" i="7"/>
  <c r="K116" i="7"/>
  <c r="G116" i="7"/>
  <c r="N116" i="7"/>
  <c r="J116" i="7"/>
  <c r="F116" i="7"/>
  <c r="M116" i="7"/>
  <c r="I116" i="7"/>
  <c r="AH4" i="1"/>
  <c r="AH34" i="1" s="1"/>
  <c r="AE35" i="1" s="1"/>
  <c r="P81" i="7"/>
  <c r="L81" i="7"/>
  <c r="H81" i="7"/>
  <c r="O81" i="7"/>
  <c r="K81" i="7"/>
  <c r="G81" i="7"/>
  <c r="N81" i="7"/>
  <c r="J81" i="7"/>
  <c r="F81" i="7"/>
  <c r="M81" i="7"/>
  <c r="I81" i="7"/>
  <c r="N16" i="3"/>
  <c r="P76" i="7"/>
  <c r="L76" i="7"/>
  <c r="H76" i="7"/>
  <c r="O76" i="7"/>
  <c r="K76" i="7"/>
  <c r="G76" i="7"/>
  <c r="N76" i="7"/>
  <c r="J76" i="7"/>
  <c r="F76" i="7"/>
  <c r="M76" i="7"/>
  <c r="I76" i="7"/>
  <c r="S14" i="7"/>
  <c r="W14" i="7"/>
  <c r="S12" i="7"/>
  <c r="W12" i="7"/>
  <c r="T14" i="7"/>
  <c r="X14" i="7"/>
  <c r="Z14" i="7" s="1"/>
  <c r="U14" i="7"/>
  <c r="P115" i="7"/>
  <c r="L115" i="7"/>
  <c r="H115" i="7"/>
  <c r="O115" i="7"/>
  <c r="K115" i="7"/>
  <c r="G115" i="7"/>
  <c r="N115" i="7"/>
  <c r="J115" i="7"/>
  <c r="F115" i="7"/>
  <c r="M115" i="7"/>
  <c r="I115" i="7"/>
  <c r="P112" i="7"/>
  <c r="L112" i="7"/>
  <c r="H112" i="7"/>
  <c r="O112" i="7"/>
  <c r="K112" i="7"/>
  <c r="G112" i="7"/>
  <c r="N112" i="7"/>
  <c r="J112" i="7"/>
  <c r="F112" i="7"/>
  <c r="M112" i="7"/>
  <c r="I112" i="7"/>
  <c r="S16" i="3"/>
  <c r="Z6" i="7"/>
  <c r="AB6" i="7" s="1"/>
  <c r="P111" i="7"/>
  <c r="L111" i="7"/>
  <c r="H111" i="7"/>
  <c r="O111" i="7"/>
  <c r="K111" i="7"/>
  <c r="G111" i="7"/>
  <c r="N111" i="7"/>
  <c r="J111" i="7"/>
  <c r="F111" i="7"/>
  <c r="M111" i="7"/>
  <c r="I111" i="7"/>
  <c r="P110" i="7"/>
  <c r="L110" i="7"/>
  <c r="H110" i="7"/>
  <c r="O110" i="7"/>
  <c r="K110" i="7"/>
  <c r="G110" i="7"/>
  <c r="N110" i="7"/>
  <c r="J110" i="7"/>
  <c r="F110" i="7"/>
  <c r="M110" i="7"/>
  <c r="I110" i="7"/>
  <c r="S9" i="3"/>
  <c r="P109" i="7"/>
  <c r="L109" i="7"/>
  <c r="H109" i="7"/>
  <c r="O109" i="7"/>
  <c r="K109" i="7"/>
  <c r="G109" i="7"/>
  <c r="N109" i="7"/>
  <c r="J109" i="7"/>
  <c r="F109" i="7"/>
  <c r="M109" i="7"/>
  <c r="I109" i="7"/>
  <c r="P107" i="7"/>
  <c r="L107" i="7"/>
  <c r="H107" i="7"/>
  <c r="O107" i="7"/>
  <c r="K107" i="7"/>
  <c r="G107" i="7"/>
  <c r="S8" i="7" s="1"/>
  <c r="N107" i="7"/>
  <c r="J107" i="7"/>
  <c r="F107" i="7"/>
  <c r="M107" i="7"/>
  <c r="W8" i="7" s="1"/>
  <c r="I107" i="7"/>
  <c r="P106" i="7"/>
  <c r="L106" i="7"/>
  <c r="H106" i="7"/>
  <c r="U13" i="7" s="1"/>
  <c r="O106" i="7"/>
  <c r="K106" i="7"/>
  <c r="G106" i="7"/>
  <c r="N106" i="7"/>
  <c r="T13" i="7" s="1"/>
  <c r="J106" i="7"/>
  <c r="F106" i="7"/>
  <c r="M106" i="7"/>
  <c r="I106" i="7"/>
  <c r="K42" i="3"/>
  <c r="P104" i="7"/>
  <c r="L104" i="7"/>
  <c r="H104" i="7"/>
  <c r="O104" i="7"/>
  <c r="K104" i="7"/>
  <c r="G104" i="7"/>
  <c r="N104" i="7"/>
  <c r="J104" i="7"/>
  <c r="F104" i="7"/>
  <c r="M104" i="7"/>
  <c r="I104" i="7"/>
  <c r="P71" i="7"/>
  <c r="L71" i="7"/>
  <c r="H71" i="7"/>
  <c r="O71" i="7"/>
  <c r="K71" i="7"/>
  <c r="G71" i="7"/>
  <c r="N71" i="7"/>
  <c r="J71" i="7"/>
  <c r="F71" i="7"/>
  <c r="M71" i="7"/>
  <c r="I71" i="7"/>
  <c r="Z3" i="7"/>
  <c r="AB3" i="7" s="1"/>
  <c r="Z7" i="7"/>
  <c r="AB7" i="7" s="1"/>
  <c r="Z12" i="7"/>
  <c r="K41" i="3"/>
  <c r="Z10" i="7"/>
  <c r="AB10" i="7" s="1"/>
  <c r="N23" i="3"/>
  <c r="Z5" i="7"/>
  <c r="AB5" i="7" s="1"/>
  <c r="Z11" i="7"/>
  <c r="Z4" i="7"/>
  <c r="AB4" i="7" s="1"/>
  <c r="P82" i="7"/>
  <c r="L82" i="7"/>
  <c r="W9" i="7" s="1"/>
  <c r="H82" i="7"/>
  <c r="O82" i="7"/>
  <c r="X9" i="7" s="1"/>
  <c r="K82" i="7"/>
  <c r="G82" i="7"/>
  <c r="N82" i="7"/>
  <c r="J82" i="7"/>
  <c r="V9" i="7" s="1"/>
  <c r="F82" i="7"/>
  <c r="M82" i="7"/>
  <c r="I82" i="7"/>
  <c r="D5" i="10"/>
  <c r="H5" i="10"/>
  <c r="E5" i="10"/>
  <c r="I5" i="10"/>
  <c r="F5" i="10"/>
  <c r="J5" i="10"/>
  <c r="C5" i="10"/>
  <c r="G5" i="10"/>
  <c r="D27" i="6"/>
  <c r="AJ25" i="1"/>
  <c r="AI35" i="1"/>
  <c r="S35" i="1"/>
  <c r="AD35" i="1"/>
  <c r="V35" i="1"/>
  <c r="J35" i="1"/>
  <c r="AC35" i="1"/>
  <c r="U35" i="1"/>
  <c r="M35" i="1"/>
  <c r="AF35" i="1"/>
  <c r="X35" i="1"/>
  <c r="P35" i="1"/>
  <c r="AJ36" i="1"/>
  <c r="S13" i="7" l="1"/>
  <c r="Y13" i="7"/>
  <c r="T35" i="1"/>
  <c r="I35" i="1"/>
  <c r="Y35" i="1"/>
  <c r="N35" i="1"/>
  <c r="K35" i="1"/>
  <c r="S9" i="7"/>
  <c r="V13" i="7"/>
  <c r="U8" i="7"/>
  <c r="T8" i="7"/>
  <c r="AA35" i="1"/>
  <c r="L35" i="1"/>
  <c r="J72" i="1" s="1"/>
  <c r="AB35" i="1"/>
  <c r="Q35" i="1"/>
  <c r="AG35" i="1"/>
  <c r="Z35" i="1"/>
  <c r="T9" i="7"/>
  <c r="U9" i="7"/>
  <c r="AB11" i="7"/>
  <c r="W13" i="7"/>
  <c r="V8" i="7"/>
  <c r="X8" i="7"/>
  <c r="R35" i="1"/>
  <c r="AH35" i="1"/>
  <c r="O35" i="1"/>
  <c r="Y9" i="7"/>
  <c r="Z9" i="7" s="1"/>
  <c r="AB9" i="7" s="1"/>
  <c r="AB12" i="7"/>
  <c r="Y8" i="7"/>
  <c r="Z8" i="7" s="1"/>
  <c r="AB8" i="7" s="1"/>
  <c r="AB14" i="7"/>
  <c r="X13" i="7"/>
  <c r="Z13" i="7" s="1"/>
  <c r="AB13" i="7" s="1"/>
  <c r="K40" i="3"/>
  <c r="J77" i="1"/>
  <c r="J71" i="1"/>
  <c r="J67" i="1"/>
  <c r="J61" i="1"/>
  <c r="J59" i="1"/>
  <c r="J55" i="1"/>
  <c r="J74" i="1"/>
  <c r="J66" i="1"/>
  <c r="J64" i="1"/>
  <c r="J62" i="1"/>
  <c r="J54" i="1"/>
  <c r="J58" i="1" l="1"/>
  <c r="J75" i="1"/>
  <c r="J69" i="1"/>
  <c r="J56" i="1"/>
  <c r="L56" i="1" s="1"/>
  <c r="C6" i="2" s="1"/>
  <c r="E6" i="2" s="1"/>
  <c r="J78" i="1"/>
  <c r="J70" i="1"/>
  <c r="J53" i="1"/>
  <c r="J63" i="1"/>
  <c r="B13" i="2" s="1"/>
  <c r="J73" i="1"/>
  <c r="J79" i="1"/>
  <c r="L79" i="1" s="1"/>
  <c r="J52" i="1"/>
  <c r="L52" i="1" s="1"/>
  <c r="C2" i="2" s="1"/>
  <c r="J60" i="1"/>
  <c r="B10" i="2" s="1"/>
  <c r="J68" i="1"/>
  <c r="L68" i="1" s="1"/>
  <c r="C18" i="2" s="1"/>
  <c r="E18" i="2" s="1"/>
  <c r="J76" i="1"/>
  <c r="L76" i="1" s="1"/>
  <c r="C26" i="2" s="1"/>
  <c r="E26" i="2" s="1"/>
  <c r="J57" i="1"/>
  <c r="B7" i="2" s="1"/>
  <c r="J65" i="1"/>
  <c r="L65" i="1" s="1"/>
  <c r="C15" i="2" s="1"/>
  <c r="E15" i="2" s="1"/>
  <c r="B12" i="2"/>
  <c r="L62" i="1"/>
  <c r="C12" i="2" s="1"/>
  <c r="E12" i="2" s="1"/>
  <c r="B14" i="2"/>
  <c r="L64" i="1"/>
  <c r="C14" i="2" s="1"/>
  <c r="E14" i="2" s="1"/>
  <c r="B16" i="2"/>
  <c r="L66" i="1"/>
  <c r="C16" i="2" s="1"/>
  <c r="E16" i="2" s="1"/>
  <c r="L55" i="1"/>
  <c r="C5" i="2" s="1"/>
  <c r="E5" i="2" s="1"/>
  <c r="B5" i="2"/>
  <c r="B18" i="2"/>
  <c r="B26" i="2"/>
  <c r="L57" i="1"/>
  <c r="C7" i="2" s="1"/>
  <c r="E7" i="2" s="1"/>
  <c r="L73" i="1"/>
  <c r="C23" i="2" s="1"/>
  <c r="E23" i="2" s="1"/>
  <c r="B23" i="2"/>
  <c r="B20" i="2"/>
  <c r="L70" i="1"/>
  <c r="C20" i="2" s="1"/>
  <c r="E20" i="2" s="1"/>
  <c r="B28" i="2"/>
  <c r="L78" i="1"/>
  <c r="C28" i="2" s="1"/>
  <c r="E28" i="2" s="1"/>
  <c r="L59" i="1"/>
  <c r="C9" i="2" s="1"/>
  <c r="E9" i="2" s="1"/>
  <c r="B9" i="2"/>
  <c r="L67" i="1"/>
  <c r="C17" i="2" s="1"/>
  <c r="E17" i="2" s="1"/>
  <c r="B17" i="2"/>
  <c r="L75" i="1"/>
  <c r="C25" i="2" s="1"/>
  <c r="E25" i="2" s="1"/>
  <c r="B25" i="2"/>
  <c r="B4" i="2"/>
  <c r="L54" i="1"/>
  <c r="C4" i="2" s="1"/>
  <c r="E4" i="2" s="1"/>
  <c r="B22" i="2"/>
  <c r="L72" i="1"/>
  <c r="C22" i="2" s="1"/>
  <c r="E22" i="2" s="1"/>
  <c r="L53" i="1"/>
  <c r="C3" i="2" s="1"/>
  <c r="E3" i="2" s="1"/>
  <c r="B3" i="2"/>
  <c r="L61" i="1"/>
  <c r="C11" i="2" s="1"/>
  <c r="E11" i="2" s="1"/>
  <c r="B11" i="2"/>
  <c r="L69" i="1"/>
  <c r="C19" i="2" s="1"/>
  <c r="E19" i="2" s="1"/>
  <c r="B19" i="2"/>
  <c r="L77" i="1"/>
  <c r="C27" i="2" s="1"/>
  <c r="E27" i="2" s="1"/>
  <c r="B27" i="2"/>
  <c r="B6" i="2"/>
  <c r="B8" i="2"/>
  <c r="L58" i="1"/>
  <c r="C8" i="2" s="1"/>
  <c r="E8" i="2" s="1"/>
  <c r="B24" i="2"/>
  <c r="L74" i="1"/>
  <c r="C24" i="2" s="1"/>
  <c r="E24" i="2" s="1"/>
  <c r="L71" i="1"/>
  <c r="C21" i="2" s="1"/>
  <c r="E21" i="2" s="1"/>
  <c r="B21" i="2"/>
  <c r="L63" i="1" l="1"/>
  <c r="C13" i="2" s="1"/>
  <c r="E13" i="2" s="1"/>
  <c r="L60" i="1"/>
  <c r="C10" i="2" s="1"/>
  <c r="E10" i="2" s="1"/>
  <c r="B2" i="2"/>
  <c r="B15" i="2"/>
  <c r="E2" i="2"/>
  <c r="C29" i="2" l="1"/>
</calcChain>
</file>

<file path=xl/sharedStrings.xml><?xml version="1.0" encoding="utf-8"?>
<sst xmlns="http://schemas.openxmlformats.org/spreadsheetml/2006/main" count="695" uniqueCount="333">
  <si>
    <t>Total Buts</t>
  </si>
  <si>
    <t>B U T S</t>
  </si>
  <si>
    <t>Total =</t>
  </si>
  <si>
    <t>à domicile =</t>
  </si>
  <si>
    <t>à l'extérieur =</t>
  </si>
  <si>
    <t>Points</t>
  </si>
  <si>
    <t>Matchs</t>
  </si>
  <si>
    <t>G</t>
  </si>
  <si>
    <t>N</t>
  </si>
  <si>
    <t>P</t>
  </si>
  <si>
    <t>Buts P</t>
  </si>
  <si>
    <t>Buts C</t>
  </si>
  <si>
    <t>Diff Buts</t>
  </si>
  <si>
    <t>rec</t>
  </si>
  <si>
    <t>vis</t>
  </si>
  <si>
    <t>prec</t>
  </si>
  <si>
    <t>pvis</t>
  </si>
  <si>
    <t>grec</t>
  </si>
  <si>
    <t>gvis</t>
  </si>
  <si>
    <t>nrec</t>
  </si>
  <si>
    <t>nvis</t>
  </si>
  <si>
    <t>drec</t>
  </si>
  <si>
    <t>dvis</t>
  </si>
  <si>
    <t>mjoues</t>
  </si>
  <si>
    <t>brec</t>
  </si>
  <si>
    <t>bvis</t>
  </si>
  <si>
    <t>diff</t>
  </si>
  <si>
    <t>FC Chatel</t>
  </si>
  <si>
    <t>AS Girmont</t>
  </si>
  <si>
    <t>FC Intersport</t>
  </si>
  <si>
    <r>
      <t>Journée 1</t>
    </r>
    <r>
      <rPr>
        <b/>
        <sz val="7"/>
        <color indexed="9"/>
        <rFont val="Arial"/>
        <family val="2"/>
      </rPr>
      <t xml:space="preserve"> </t>
    </r>
  </si>
  <si>
    <t xml:space="preserve">Journée 2 </t>
  </si>
  <si>
    <t xml:space="preserve">Journée 3 </t>
  </si>
  <si>
    <t xml:space="preserve">Journée 4 </t>
  </si>
  <si>
    <t xml:space="preserve">Journée 5 </t>
  </si>
  <si>
    <t xml:space="preserve">Journée 9 </t>
  </si>
  <si>
    <t xml:space="preserve">Journée 16 </t>
  </si>
  <si>
    <t xml:space="preserve">Journée 7 </t>
  </si>
  <si>
    <t xml:space="preserve">Journée 8 </t>
  </si>
  <si>
    <t>Nombre de joueurs</t>
  </si>
  <si>
    <t>Noms</t>
  </si>
  <si>
    <t>C.S.C.</t>
  </si>
  <si>
    <t>FORFAIT</t>
  </si>
  <si>
    <t>TOTAL</t>
  </si>
  <si>
    <t>BUTS Marqués</t>
  </si>
  <si>
    <t>J1</t>
  </si>
  <si>
    <t>J2</t>
  </si>
  <si>
    <t>J3</t>
  </si>
  <si>
    <t>J4</t>
  </si>
  <si>
    <t>J5</t>
  </si>
  <si>
    <t>J6</t>
  </si>
  <si>
    <t>J7</t>
  </si>
  <si>
    <t>J8</t>
  </si>
  <si>
    <t>J9</t>
  </si>
  <si>
    <t>J10</t>
  </si>
  <si>
    <t>J11</t>
  </si>
  <si>
    <t>J12</t>
  </si>
  <si>
    <t>J13</t>
  </si>
  <si>
    <t>J14</t>
  </si>
  <si>
    <t>J15</t>
  </si>
  <si>
    <t>J16</t>
  </si>
  <si>
    <t>J17</t>
  </si>
  <si>
    <t>J18</t>
  </si>
  <si>
    <t>TOTAL CHAMPIONNAT</t>
  </si>
  <si>
    <t>1/4 de finale</t>
  </si>
  <si>
    <t>TOTAL COUPE VOSGES</t>
  </si>
  <si>
    <t>CRITERE</t>
  </si>
  <si>
    <t>RANG</t>
  </si>
  <si>
    <t>Place</t>
  </si>
  <si>
    <t>Nom</t>
  </si>
  <si>
    <t>But</t>
  </si>
  <si>
    <t>pénalité</t>
  </si>
  <si>
    <t>Pénalité</t>
  </si>
  <si>
    <t>Prénom</t>
  </si>
  <si>
    <t>Né(e) le</t>
  </si>
  <si>
    <t>Poste</t>
  </si>
  <si>
    <t>Annéé 
d'arrivée</t>
  </si>
  <si>
    <t>Email</t>
  </si>
  <si>
    <t>Téléphone</t>
  </si>
  <si>
    <t>BAGARD</t>
  </si>
  <si>
    <t>Arnaud</t>
  </si>
  <si>
    <t>Milieu Déf.</t>
  </si>
  <si>
    <t>06 03 60 44 00</t>
  </si>
  <si>
    <t>BILLOIR</t>
  </si>
  <si>
    <t>David</t>
  </si>
  <si>
    <t>Défenseur</t>
  </si>
  <si>
    <t>davidbilloir@orange.fr</t>
  </si>
  <si>
    <t>BLONDEAU</t>
  </si>
  <si>
    <t>Edwin</t>
  </si>
  <si>
    <t>Christophe</t>
  </si>
  <si>
    <t>Attaquant</t>
  </si>
  <si>
    <t>DEVEAU</t>
  </si>
  <si>
    <t>Joffray</t>
  </si>
  <si>
    <t>Milieu Off.</t>
  </si>
  <si>
    <t>joffray.deveau@hotmail.fr</t>
  </si>
  <si>
    <t>06 24 41 40 00</t>
  </si>
  <si>
    <t>Franck</t>
  </si>
  <si>
    <t>HERTER</t>
  </si>
  <si>
    <t>François-Xavier</t>
  </si>
  <si>
    <t>Polyvalent</t>
  </si>
  <si>
    <t>LAVERGNE</t>
  </si>
  <si>
    <t>Frédéric</t>
  </si>
  <si>
    <t>MARY</t>
  </si>
  <si>
    <t>Jérôme</t>
  </si>
  <si>
    <t>j.mary13@laposte.net</t>
  </si>
  <si>
    <t>Kévin</t>
  </si>
  <si>
    <t>POHL</t>
  </si>
  <si>
    <t>06 86 94 70 06</t>
  </si>
  <si>
    <t>SANDADI</t>
  </si>
  <si>
    <t>Kamal</t>
  </si>
  <si>
    <t>06 21 72 41 58</t>
  </si>
  <si>
    <t>VANOT</t>
  </si>
  <si>
    <t>Guillaume</t>
  </si>
  <si>
    <t>spnancy@hotmail.fr</t>
  </si>
  <si>
    <t>06 17 94 93 25</t>
  </si>
  <si>
    <t>VIOLANT</t>
  </si>
  <si>
    <t>06 86 41 06 76</t>
  </si>
  <si>
    <t>k.mary88@laposte.net</t>
  </si>
  <si>
    <t>flavergne001@cegetel.rss.fr</t>
  </si>
  <si>
    <t>Equipe</t>
  </si>
  <si>
    <t>1/2 de finale</t>
  </si>
  <si>
    <t>Finale</t>
  </si>
  <si>
    <t>MANGENOT</t>
  </si>
  <si>
    <t>Jean-Yves</t>
  </si>
  <si>
    <t>jeanyves.mangenot@aliceadsl.fr</t>
  </si>
  <si>
    <t>06 85 40 52 21</t>
  </si>
  <si>
    <t>MATHIEU</t>
  </si>
  <si>
    <t>CD/MD</t>
  </si>
  <si>
    <t>06 84 20 28 58</t>
  </si>
  <si>
    <t>06 19 13 42 69</t>
  </si>
  <si>
    <t>06 80 73 33 90</t>
  </si>
  <si>
    <t>06 88 07 08 49</t>
  </si>
  <si>
    <t>LE PODER</t>
  </si>
  <si>
    <t>Yann</t>
  </si>
  <si>
    <t>06 08 82 88 53</t>
  </si>
  <si>
    <t>07 87 78 68 71</t>
  </si>
  <si>
    <t>ksandad@gmail.com</t>
  </si>
  <si>
    <t>http://www.gasl.fr/accueil.html</t>
  </si>
  <si>
    <t>http://rc-today.footeo.com/</t>
  </si>
  <si>
    <t>http://c.gasl.fr/</t>
  </si>
  <si>
    <t>Liens utiles:</t>
  </si>
  <si>
    <t>Rang</t>
  </si>
  <si>
    <t>Passes</t>
  </si>
  <si>
    <t>06 48 19 50 71</t>
  </si>
  <si>
    <t>Buts/Matchs</t>
  </si>
  <si>
    <t>VOINSON</t>
  </si>
  <si>
    <t>Alexandre</t>
  </si>
  <si>
    <t>voinson.alexandre@neuf.fr</t>
  </si>
  <si>
    <t>AS Nayemont les Fosses</t>
  </si>
  <si>
    <t>Marcillat Corcieux FC</t>
  </si>
  <si>
    <t>US Valerio</t>
  </si>
  <si>
    <t>AS. V. Kumzo</t>
  </si>
  <si>
    <t>RC Today Saint Dié</t>
  </si>
  <si>
    <t>GEORGEL</t>
  </si>
  <si>
    <t>Jordan</t>
  </si>
  <si>
    <t>FERRARI</t>
  </si>
  <si>
    <t>Tristan</t>
  </si>
  <si>
    <t>ES GIRMONT-VISKASE</t>
  </si>
  <si>
    <t xml:space="preserve">FC INTERSPORT </t>
  </si>
  <si>
    <t>FC JEUXEY</t>
  </si>
  <si>
    <t>FC CHATEL</t>
  </si>
  <si>
    <t xml:space="preserve">CD/MD </t>
  </si>
  <si>
    <t xml:space="preserve">MARCILLAT CORCIEUX FC </t>
  </si>
  <si>
    <t>US VALERIO</t>
  </si>
  <si>
    <t xml:space="preserve">RC TODAY SAINT DIÉ </t>
  </si>
  <si>
    <t>AS NAYEMONT LES FOSSES</t>
  </si>
  <si>
    <t xml:space="preserve">AS. V. KUMZO </t>
  </si>
  <si>
    <t>CORPOS LÉPANGES</t>
  </si>
  <si>
    <t xml:space="preserve">AS GIRMONT </t>
  </si>
  <si>
    <t>Vétérans US Raon</t>
  </si>
  <si>
    <t>06 35 57 43 39</t>
  </si>
  <si>
    <t>Présitraineur</t>
  </si>
  <si>
    <t>JANNUER</t>
  </si>
  <si>
    <t>Ismael</t>
  </si>
  <si>
    <t>SCHMITT</t>
  </si>
  <si>
    <t>Michel</t>
  </si>
  <si>
    <t>06 40 65 27 87</t>
  </si>
  <si>
    <t>Dirigeant</t>
  </si>
  <si>
    <t>Christophe VIOLANT</t>
  </si>
  <si>
    <t>Joffray DEVEAU</t>
  </si>
  <si>
    <t>Yann LE PODER</t>
  </si>
  <si>
    <t>Alexandre VOINSON</t>
  </si>
  <si>
    <t>Jean-Yves MANGENOT</t>
  </si>
  <si>
    <t>Tristan FERRARI</t>
  </si>
  <si>
    <t>Guillaume VANOT</t>
  </si>
  <si>
    <t>Franck POHL</t>
  </si>
  <si>
    <t>Kévin MARY</t>
  </si>
  <si>
    <t>Jérôme MARY</t>
  </si>
  <si>
    <t>Passes/Matchs</t>
  </si>
  <si>
    <t>Yann WEISS</t>
  </si>
  <si>
    <t>Emmanuel LIVRAMENTO</t>
  </si>
  <si>
    <t>Jordan GEORGEL</t>
  </si>
  <si>
    <t>François-Xavier HERTER</t>
  </si>
  <si>
    <t>Kamal SANDADI</t>
  </si>
  <si>
    <t>Emmanuel ROLLOT</t>
  </si>
  <si>
    <t>Edwin BLONDEAU</t>
  </si>
  <si>
    <t>David BILLOIR</t>
  </si>
  <si>
    <t>Arnaud BAGARD</t>
  </si>
  <si>
    <t>Buts</t>
  </si>
  <si>
    <t>Équipe</t>
  </si>
  <si>
    <t>Pts</t>
  </si>
  <si>
    <t>J</t>
  </si>
  <si>
    <t>Bp</t>
  </si>
  <si>
    <t>Bc</t>
  </si>
  <si>
    <t>Diff</t>
  </si>
  <si>
    <t>tristan.ferrari@sfr.fr</t>
  </si>
  <si>
    <t>06 12 57 21 20</t>
  </si>
  <si>
    <t>Jordan_88110@hotmail.fr</t>
  </si>
  <si>
    <t>Age</t>
  </si>
  <si>
    <t>Moyenne d'âge</t>
  </si>
  <si>
    <t xml:space="preserve">Joffray DEVEAU </t>
  </si>
  <si>
    <t>Manuel MATHIEU</t>
  </si>
  <si>
    <t xml:space="preserve">Kévin MARY </t>
  </si>
  <si>
    <t>06 60 05 00 71</t>
  </si>
  <si>
    <t>Fx.herter@gmail.com</t>
  </si>
  <si>
    <t>yle-poder@hotmail.fr</t>
  </si>
  <si>
    <t>06 64 50 77 28</t>
  </si>
  <si>
    <t>Prénom Nom</t>
  </si>
  <si>
    <t>Titulaire</t>
  </si>
  <si>
    <t>Remplaçants</t>
  </si>
  <si>
    <t>Passes décisives</t>
  </si>
  <si>
    <t>Cartons jaunes</t>
  </si>
  <si>
    <t>Cartons Rouge</t>
  </si>
  <si>
    <t>cviolant@sfr.fr</t>
  </si>
  <si>
    <t>Joueur</t>
  </si>
  <si>
    <t>Min. jouées</t>
  </si>
  <si>
    <t>BOISSENIN</t>
  </si>
  <si>
    <t>GOUTARD</t>
  </si>
  <si>
    <t>Amaury</t>
  </si>
  <si>
    <t>DA COSTA</t>
  </si>
  <si>
    <t>06 51 58 89 86</t>
  </si>
  <si>
    <t>Championnat GASL 2015-16 Classement</t>
  </si>
  <si>
    <t>Michaël BOISSENIN</t>
  </si>
  <si>
    <t>Michaël</t>
  </si>
  <si>
    <t>Amaury GOUTARD</t>
  </si>
  <si>
    <t>Christophe DA COSTA</t>
  </si>
  <si>
    <t>US La Bourgonce</t>
  </si>
  <si>
    <t>mickael.boissenin@regicom.fr</t>
  </si>
  <si>
    <t>06 72 86 73 13</t>
  </si>
  <si>
    <t>Sébastien VALTER</t>
  </si>
  <si>
    <t>VALTER</t>
  </si>
  <si>
    <t>Sébastien</t>
  </si>
  <si>
    <t>Gardien</t>
  </si>
  <si>
    <t>David DA COSTA</t>
  </si>
  <si>
    <t>Manuel</t>
  </si>
  <si>
    <t>06 82 66 97 18</t>
  </si>
  <si>
    <t>abagard@cuisinellaepinal.fr</t>
  </si>
  <si>
    <t>edwin88110@gmail.com</t>
  </si>
  <si>
    <t>dacostaparfeuest@gmail.com</t>
  </si>
  <si>
    <t>ecopropreauto@gmail.com</t>
  </si>
  <si>
    <t>06 49 80 35 18</t>
  </si>
  <si>
    <t>06 26 55 40 31</t>
  </si>
  <si>
    <t>06 21 20 80 43</t>
  </si>
  <si>
    <t>goutard.amaury@gmail.com</t>
  </si>
  <si>
    <t>isma88@live.fr</t>
  </si>
  <si>
    <t>nounou8901@icloud.com</t>
  </si>
  <si>
    <t>m.mathieu@dupont-est.fr</t>
  </si>
  <si>
    <t>f.pohl@orange.fr</t>
  </si>
  <si>
    <t>GASL SAISON 2016/2017</t>
  </si>
  <si>
    <t>CHAMPIONNAT HONNEUR 2016 / 2017</t>
  </si>
  <si>
    <t>COUPE DES VOSGES 2016 / 2017</t>
  </si>
  <si>
    <t>MATCHS AMICAUX 2016 / 2017</t>
  </si>
  <si>
    <t>TOTAL BUTS 2016-17</t>
  </si>
  <si>
    <t>Championnat GASL 2016-17</t>
  </si>
  <si>
    <t>Khalid LOFTI</t>
  </si>
  <si>
    <t>TOTAL
TROPHEE CHAMPIONS</t>
  </si>
  <si>
    <t>LOFTI</t>
  </si>
  <si>
    <t>Khalid</t>
  </si>
  <si>
    <t>SUPERCOUPE 2016 / 2017</t>
  </si>
  <si>
    <t>Journée 6</t>
  </si>
  <si>
    <t>Journée 12</t>
  </si>
  <si>
    <t>Journée 13</t>
  </si>
  <si>
    <t>Journée 14</t>
  </si>
  <si>
    <t>Journée 15</t>
  </si>
  <si>
    <t>Journée 10</t>
  </si>
  <si>
    <t>Journée 11</t>
  </si>
  <si>
    <t>Journée 17</t>
  </si>
  <si>
    <t>Journée 18</t>
  </si>
  <si>
    <t>à Vanémont</t>
  </si>
  <si>
    <t>RC TODAY</t>
  </si>
  <si>
    <t>1er tour préliminaire</t>
  </si>
  <si>
    <t>JOFFRAY DEVEAU</t>
  </si>
  <si>
    <t>MICHAËL BOISSENIN</t>
  </si>
  <si>
    <t>CHRISTOPHE VIOLANT</t>
  </si>
  <si>
    <t>ALEXANDRE VOINSON</t>
  </si>
  <si>
    <t>YANN LE PODER</t>
  </si>
  <si>
    <t>DAVID BILLOIR</t>
  </si>
  <si>
    <t>JEAN-YVES MANGENOT</t>
  </si>
  <si>
    <t>CHRISTOPHE DA COSTA</t>
  </si>
  <si>
    <t>AMAURY GOUTARD</t>
  </si>
  <si>
    <t>TRISTAN FERRARI</t>
  </si>
  <si>
    <t>JORDAN GEORGEL</t>
  </si>
  <si>
    <t>ARNAUD BAGARD</t>
  </si>
  <si>
    <t>SÉBASTIEN VALTER</t>
  </si>
  <si>
    <t>KÉVIN MARY</t>
  </si>
  <si>
    <t>JÉRÔME MARY</t>
  </si>
  <si>
    <t>EDWIN BLONDEAU</t>
  </si>
  <si>
    <t>DAVID DA COSTA</t>
  </si>
  <si>
    <t>FRANCK POHL</t>
  </si>
  <si>
    <t>KAMAL SANDADI</t>
  </si>
  <si>
    <t>GUILLAUME VANOT</t>
  </si>
  <si>
    <t>KHALID LOFTI</t>
  </si>
  <si>
    <t>remis</t>
  </si>
  <si>
    <t>Exempt</t>
  </si>
  <si>
    <t>-</t>
  </si>
  <si>
    <t>EMMANUEL ROLLOT</t>
  </si>
  <si>
    <t>ROLLOT</t>
  </si>
  <si>
    <t>Emmanuel</t>
  </si>
  <si>
    <t>rollot@orange.fr</t>
  </si>
  <si>
    <t>06 78 18 79 78</t>
  </si>
  <si>
    <t>Johan MARQUET</t>
  </si>
  <si>
    <t>MARQUET</t>
  </si>
  <si>
    <t>Johan</t>
  </si>
  <si>
    <t>RC TODAY SAINT DIÉ</t>
  </si>
  <si>
    <t>MARCILLAT CORCIEUX FC</t>
  </si>
  <si>
    <t>FC INTERSPORT</t>
  </si>
  <si>
    <t>AS. V. KUMZO</t>
  </si>
  <si>
    <t>AS GIRMONT</t>
  </si>
  <si>
    <t>JOHAN MARQUET</t>
  </si>
  <si>
    <t>MANUEL MATHIEU</t>
  </si>
  <si>
    <t>06 15 77 04 47</t>
  </si>
  <si>
    <t>#</t>
  </si>
  <si>
    <t>Championnat GASL 2016-17 Classement</t>
  </si>
  <si>
    <t>forfait</t>
  </si>
  <si>
    <t>SRD 2</t>
  </si>
  <si>
    <t>FRANÇOIS-XAVIER HERTER</t>
  </si>
  <si>
    <t>à Saulcy</t>
  </si>
  <si>
    <t>FC CHÂTEL</t>
  </si>
  <si>
    <t>1/2 de finale à Saulcy</t>
  </si>
  <si>
    <t>à Plainfaing</t>
  </si>
  <si>
    <t>Finale à Plainfaing</t>
  </si>
  <si>
    <r>
      <t>RC TODAY créé en 1976</t>
    </r>
    <r>
      <rPr>
        <b/>
        <u/>
        <sz val="10"/>
        <rFont val="Arial"/>
        <family val="2"/>
      </rPr>
      <t xml:space="preserve">
</t>
    </r>
    <r>
      <rPr>
        <sz val="10"/>
        <rFont val="Arial"/>
        <family val="2"/>
      </rPr>
      <t xml:space="preserve">
</t>
    </r>
    <r>
      <rPr>
        <u/>
        <sz val="10"/>
        <rFont val="Arial"/>
        <family val="2"/>
      </rPr>
      <t xml:space="preserve">Palmarès: </t>
    </r>
    <r>
      <rPr>
        <sz val="10"/>
        <rFont val="Arial"/>
        <family val="2"/>
      </rPr>
      <t>Coupe de Lorraine 2010, 2011,2012
Coupe des Vosges 1995, 1998, 2000, 2002, 2003, 2006, 2007,2012,2013,2014,2015,2016,2017
Finaliste de la coupe des Vosges 1991, 2001
Champion des Vosges 2001, 2003, 2004, 2006, 2007, 2009, 2010, 2011,2012,2013,2014,2015,2016,21017
Coupe du Bailly 1996, 2004
Champion groupe Promotion 1991
Vainqueur challenge Fair-Play « Liberté de l’Est » 2001
Final « 4 » Elite 2007
Vice Champion des Vosges 2008
Challenge Marchand-Boyer 2013 (Tournoi en salle)
Vainqueur du tournoi International vétérans en Espagne (Lloret de Mar) 2016</t>
    </r>
  </si>
  <si>
    <t>06 14 72 46 71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</si>
</sst>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lt;2]0&quot;er&quot;;0&quot;ème&quot;"/>
  </numFmts>
  <fonts count="93">
    <font>
      <sz val="10"/>
      <name val="Arial"/>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8"/>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7"/>
      <name val="Arial"/>
      <family val="2"/>
    </font>
    <font>
      <b/>
      <sz val="14"/>
      <color indexed="10"/>
      <name val="Verdana"/>
      <family val="2"/>
    </font>
    <font>
      <b/>
      <sz val="7"/>
      <color indexed="9"/>
      <name val="Arial"/>
      <family val="2"/>
    </font>
    <font>
      <sz val="6"/>
      <name val="Arial"/>
      <family val="2"/>
    </font>
    <font>
      <sz val="7"/>
      <name val="Verdana"/>
      <family val="2"/>
    </font>
    <font>
      <b/>
      <sz val="7"/>
      <color indexed="12"/>
      <name val="Verdana"/>
      <family val="2"/>
    </font>
    <font>
      <b/>
      <sz val="6"/>
      <color indexed="12"/>
      <name val="Verdana"/>
      <family val="2"/>
    </font>
    <font>
      <sz val="7"/>
      <color indexed="9"/>
      <name val="Arial"/>
      <family val="2"/>
    </font>
    <font>
      <b/>
      <sz val="7"/>
      <name val="Arial"/>
      <family val="2"/>
    </font>
    <font>
      <b/>
      <sz val="8"/>
      <name val="Verdana"/>
      <family val="2"/>
    </font>
    <font>
      <b/>
      <sz val="10"/>
      <name val="Arial"/>
      <family val="2"/>
    </font>
    <font>
      <u/>
      <sz val="10"/>
      <color indexed="12"/>
      <name val="Arial"/>
      <family val="2"/>
    </font>
    <font>
      <sz val="10"/>
      <name val="Arial"/>
      <family val="2"/>
    </font>
    <font>
      <sz val="8"/>
      <name val="Arial"/>
      <family val="2"/>
    </font>
    <font>
      <b/>
      <sz val="10"/>
      <color indexed="48"/>
      <name val="Arial"/>
      <family val="2"/>
    </font>
    <font>
      <sz val="10"/>
      <color indexed="41"/>
      <name val="Arial"/>
      <family val="2"/>
    </font>
    <font>
      <sz val="7"/>
      <color indexed="41"/>
      <name val="Arial"/>
      <family val="2"/>
    </font>
    <font>
      <sz val="7"/>
      <color indexed="41"/>
      <name val="Verdana"/>
      <family val="2"/>
    </font>
    <font>
      <b/>
      <sz val="7"/>
      <color indexed="41"/>
      <name val="Verdana"/>
      <family val="2"/>
    </font>
    <font>
      <sz val="7"/>
      <color indexed="41"/>
      <name val="Arial"/>
      <family val="2"/>
    </font>
    <font>
      <b/>
      <sz val="18"/>
      <color indexed="10"/>
      <name val="Verdana"/>
      <family val="2"/>
    </font>
    <font>
      <sz val="18"/>
      <name val="Arial"/>
      <family val="2"/>
    </font>
    <font>
      <b/>
      <sz val="14"/>
      <name val="Verdana"/>
      <family val="2"/>
    </font>
    <font>
      <b/>
      <sz val="12"/>
      <name val="Verdana"/>
      <family val="2"/>
    </font>
    <font>
      <sz val="14"/>
      <name val="Arial"/>
      <family val="2"/>
    </font>
    <font>
      <sz val="14"/>
      <name val="Verdana"/>
      <family val="2"/>
    </font>
    <font>
      <b/>
      <sz val="22"/>
      <color indexed="10"/>
      <name val="Verdana"/>
      <family val="2"/>
    </font>
    <font>
      <b/>
      <sz val="14"/>
      <name val="Arial"/>
      <family val="2"/>
    </font>
    <font>
      <b/>
      <sz val="7"/>
      <color indexed="8"/>
      <name val="Arial"/>
      <family val="2"/>
    </font>
    <font>
      <b/>
      <sz val="8"/>
      <name val="Arial"/>
      <family val="2"/>
    </font>
    <font>
      <b/>
      <u/>
      <sz val="10"/>
      <name val="Arial"/>
      <family val="2"/>
    </font>
    <font>
      <sz val="10"/>
      <name val="Arial"/>
      <family val="2"/>
    </font>
    <font>
      <u/>
      <sz val="10"/>
      <name val="Arial"/>
      <family val="2"/>
    </font>
    <font>
      <b/>
      <sz val="10"/>
      <name val="Comic Sans MS"/>
      <family val="4"/>
    </font>
    <font>
      <u/>
      <sz val="20"/>
      <color indexed="9"/>
      <name val="Algerian"/>
      <family val="5"/>
    </font>
    <font>
      <sz val="20"/>
      <color indexed="9"/>
      <name val="Algerian"/>
      <family val="5"/>
    </font>
    <font>
      <i/>
      <sz val="10"/>
      <name val="Arial"/>
      <family val="2"/>
    </font>
    <font>
      <b/>
      <sz val="14"/>
      <color indexed="12"/>
      <name val="Arial"/>
      <family val="2"/>
    </font>
    <font>
      <b/>
      <sz val="10"/>
      <color indexed="12"/>
      <name val="Arial"/>
      <family val="2"/>
    </font>
    <font>
      <b/>
      <i/>
      <sz val="10"/>
      <color indexed="48"/>
      <name val="Arial"/>
      <family val="2"/>
    </font>
    <font>
      <sz val="8"/>
      <name val="Arial"/>
      <family val="2"/>
    </font>
    <font>
      <sz val="10"/>
      <color indexed="48"/>
      <name val="Arial"/>
      <family val="2"/>
    </font>
    <font>
      <b/>
      <sz val="9"/>
      <color indexed="10"/>
      <name val="Arial"/>
      <family val="2"/>
    </font>
    <font>
      <b/>
      <i/>
      <sz val="10"/>
      <name val="Arial"/>
      <family val="2"/>
    </font>
    <font>
      <b/>
      <sz val="10"/>
      <color indexed="9"/>
      <name val="Arial"/>
      <family val="2"/>
    </font>
    <font>
      <sz val="14"/>
      <color indexed="10"/>
      <name val="Arial"/>
      <family val="2"/>
    </font>
    <font>
      <sz val="8"/>
      <name val="Verdana"/>
      <family val="2"/>
    </font>
    <font>
      <sz val="10"/>
      <name val="Verdana"/>
      <family val="2"/>
    </font>
    <font>
      <u/>
      <sz val="20"/>
      <color indexed="9"/>
      <name val="Broadway"/>
      <family val="5"/>
    </font>
    <font>
      <b/>
      <i/>
      <sz val="12"/>
      <name val="Arial"/>
      <family val="2"/>
    </font>
    <font>
      <b/>
      <sz val="9"/>
      <name val="Arial"/>
      <family val="2"/>
    </font>
    <font>
      <b/>
      <sz val="10"/>
      <color indexed="11"/>
      <name val="Arial"/>
      <family val="2"/>
    </font>
    <font>
      <b/>
      <sz val="11"/>
      <color indexed="11"/>
      <name val="Arial"/>
      <family val="2"/>
    </font>
    <font>
      <b/>
      <sz val="10"/>
      <color indexed="14"/>
      <name val="Arial"/>
      <family val="2"/>
    </font>
    <font>
      <b/>
      <sz val="11"/>
      <color indexed="14"/>
      <name val="Arial"/>
      <family val="2"/>
    </font>
    <font>
      <sz val="6"/>
      <name val="Verdana"/>
      <family val="2"/>
    </font>
    <font>
      <b/>
      <sz val="10"/>
      <name val="Verdana"/>
      <family val="2"/>
    </font>
    <font>
      <sz val="10"/>
      <color indexed="12"/>
      <name val="Arial"/>
      <family val="2"/>
    </font>
    <font>
      <b/>
      <sz val="10"/>
      <name val="Arial"/>
      <family val="2"/>
    </font>
    <font>
      <b/>
      <i/>
      <sz val="10"/>
      <name val="Arial"/>
      <family val="2"/>
    </font>
    <font>
      <u/>
      <sz val="10"/>
      <name val="Verdana"/>
      <family val="2"/>
    </font>
    <font>
      <b/>
      <sz val="9"/>
      <color indexed="9"/>
      <name val="Arial"/>
      <family val="2"/>
    </font>
    <font>
      <sz val="9"/>
      <name val="Arial"/>
      <family val="2"/>
    </font>
    <font>
      <b/>
      <sz val="14"/>
      <color rgb="FFFF0000"/>
      <name val="Blackout"/>
    </font>
    <font>
      <b/>
      <sz val="10"/>
      <color theme="3" tint="0.39997558519241921"/>
      <name val="Arial"/>
      <family val="2"/>
    </font>
    <font>
      <b/>
      <sz val="6"/>
      <color theme="3" tint="0.39997558519241921"/>
      <name val="Verdana"/>
      <family val="2"/>
    </font>
    <font>
      <b/>
      <sz val="9"/>
      <color rgb="FF333333"/>
      <name val="Arial"/>
      <family val="2"/>
    </font>
    <font>
      <b/>
      <sz val="9"/>
      <color rgb="FFC0C0C0"/>
      <name val="Arial"/>
      <family val="2"/>
    </font>
    <font>
      <sz val="11"/>
      <color rgb="FF000000"/>
      <name val="Arial"/>
      <family val="2"/>
    </font>
    <font>
      <sz val="8"/>
      <color theme="3" tint="0.39997558519241921"/>
      <name val="Verdana"/>
      <family val="2"/>
    </font>
    <font>
      <b/>
      <sz val="7"/>
      <color rgb="FF00B0F0"/>
      <name val="Verdana"/>
      <family val="2"/>
    </font>
    <font>
      <i/>
      <sz val="7"/>
      <name val="Verdana"/>
      <family val="2"/>
    </font>
    <font>
      <b/>
      <u/>
      <sz val="8"/>
      <name val="Verdana"/>
      <family val="2"/>
    </font>
    <font>
      <b/>
      <u/>
      <sz val="8"/>
      <color theme="3" tint="0.39997558519241921"/>
      <name val="Verdana"/>
      <family val="2"/>
    </font>
  </fonts>
  <fills count="5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1"/>
        <bgColor indexed="57"/>
      </patternFill>
    </fill>
    <fill>
      <patternFill patternType="solid">
        <fgColor indexed="51"/>
        <bgColor indexed="13"/>
      </patternFill>
    </fill>
    <fill>
      <patternFill patternType="solid">
        <fgColor indexed="30"/>
        <bgColor indexed="38"/>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38"/>
      </patternFill>
    </fill>
    <fill>
      <patternFill patternType="solid">
        <fgColor indexed="53"/>
        <bgColor indexed="52"/>
      </patternFill>
    </fill>
    <fill>
      <patternFill patternType="solid">
        <fgColor indexed="22"/>
        <bgColor indexed="31"/>
      </patternFill>
    </fill>
    <fill>
      <patternFill patternType="solid">
        <fgColor indexed="26"/>
        <bgColor indexed="9"/>
      </patternFill>
    </fill>
    <fill>
      <patternFill patternType="solid">
        <fgColor indexed="43"/>
        <bgColor indexed="26"/>
      </patternFill>
    </fill>
    <fill>
      <patternFill patternType="solid">
        <fgColor indexed="55"/>
        <bgColor indexed="23"/>
      </patternFill>
    </fill>
    <fill>
      <patternFill patternType="solid">
        <fgColor indexed="9"/>
        <bgColor indexed="26"/>
      </patternFill>
    </fill>
    <fill>
      <patternFill patternType="solid">
        <fgColor indexed="42"/>
        <bgColor indexed="64"/>
      </patternFill>
    </fill>
    <fill>
      <patternFill patternType="solid">
        <fgColor indexed="22"/>
        <bgColor indexed="26"/>
      </patternFill>
    </fill>
    <fill>
      <patternFill patternType="solid">
        <fgColor indexed="8"/>
        <bgColor indexed="27"/>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53"/>
        <bgColor indexed="64"/>
      </patternFill>
    </fill>
    <fill>
      <patternFill patternType="solid">
        <fgColor indexed="52"/>
        <bgColor indexed="64"/>
      </patternFill>
    </fill>
    <fill>
      <patternFill patternType="solid">
        <fgColor indexed="51"/>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indexed="27"/>
      </patternFill>
    </fill>
    <fill>
      <patternFill patternType="solid">
        <fgColor theme="0" tint="-0.14999847407452621"/>
        <bgColor indexed="64"/>
      </patternFill>
    </fill>
    <fill>
      <patternFill patternType="solid">
        <fgColor theme="9" tint="0.39997558519241921"/>
        <bgColor indexed="26"/>
      </patternFill>
    </fill>
    <fill>
      <patternFill patternType="solid">
        <fgColor theme="4" tint="0.59999389629810485"/>
        <bgColor indexed="26"/>
      </patternFill>
    </fill>
    <fill>
      <patternFill patternType="solid">
        <fgColor theme="3"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9"/>
        <bgColor indexed="64"/>
      </patternFill>
    </fill>
  </fills>
  <borders count="17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12"/>
      </left>
      <right/>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ck">
        <color indexed="64"/>
      </top>
      <bottom/>
      <diagonal/>
    </border>
    <border>
      <left style="thin">
        <color indexed="8"/>
      </left>
      <right/>
      <top style="thick">
        <color indexed="64"/>
      </top>
      <bottom/>
      <diagonal/>
    </border>
    <border>
      <left style="thin">
        <color indexed="8"/>
      </left>
      <right style="medium">
        <color indexed="8"/>
      </right>
      <top style="thick">
        <color indexed="64"/>
      </top>
      <bottom/>
      <diagonal/>
    </border>
    <border>
      <left style="double">
        <color indexed="64"/>
      </left>
      <right style="double">
        <color indexed="64"/>
      </right>
      <top style="thin">
        <color indexed="8"/>
      </top>
      <bottom style="thin">
        <color indexed="8"/>
      </bottom>
      <diagonal/>
    </border>
    <border>
      <left/>
      <right/>
      <top style="thick">
        <color indexed="64"/>
      </top>
      <bottom/>
      <diagonal/>
    </border>
    <border>
      <left/>
      <right/>
      <top style="double">
        <color indexed="64"/>
      </top>
      <bottom style="thin">
        <color indexed="8"/>
      </bottom>
      <diagonal/>
    </border>
    <border>
      <left style="thick">
        <color indexed="64"/>
      </left>
      <right style="double">
        <color indexed="64"/>
      </right>
      <top style="thick">
        <color indexed="64"/>
      </top>
      <bottom/>
      <diagonal/>
    </border>
    <border>
      <left style="thick">
        <color indexed="64"/>
      </left>
      <right style="double">
        <color indexed="64"/>
      </right>
      <top style="double">
        <color indexed="64"/>
      </top>
      <bottom style="thin">
        <color indexed="64"/>
      </bottom>
      <diagonal/>
    </border>
    <border>
      <left style="thick">
        <color indexed="64"/>
      </left>
      <right style="double">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double">
        <color indexed="64"/>
      </left>
      <right style="thin">
        <color indexed="64"/>
      </right>
      <top style="double">
        <color indexed="64"/>
      </top>
      <bottom style="double">
        <color indexed="64"/>
      </bottom>
      <diagonal/>
    </border>
    <border>
      <left style="medium">
        <color indexed="64"/>
      </left>
      <right style="thick">
        <color indexed="64"/>
      </right>
      <top style="thick">
        <color indexed="64"/>
      </top>
      <bottom/>
      <diagonal/>
    </border>
    <border>
      <left style="medium">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ck">
        <color indexed="64"/>
      </left>
      <right style="double">
        <color indexed="64"/>
      </right>
      <top style="double">
        <color indexed="64"/>
      </top>
      <bottom style="thick">
        <color indexed="64"/>
      </bottom>
      <diagonal/>
    </border>
    <border>
      <left/>
      <right style="double">
        <color indexed="64"/>
      </right>
      <top style="double">
        <color indexed="64"/>
      </top>
      <bottom style="thick">
        <color indexed="64"/>
      </bottom>
      <diagonal/>
    </border>
    <border>
      <left style="double">
        <color indexed="64"/>
      </left>
      <right style="thick">
        <color indexed="64"/>
      </right>
      <top style="thick">
        <color indexed="64"/>
      </top>
      <bottom style="thick">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ck">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8"/>
      </left>
      <right style="thin">
        <color indexed="8"/>
      </right>
      <top style="thick">
        <color indexed="64"/>
      </top>
      <bottom/>
      <diagonal/>
    </border>
    <border>
      <left style="thick">
        <color indexed="64"/>
      </left>
      <right style="thick">
        <color indexed="64"/>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diagonal/>
    </border>
    <border>
      <left/>
      <right style="thin">
        <color indexed="64"/>
      </right>
      <top style="dashed">
        <color indexed="64"/>
      </top>
      <bottom style="dashed">
        <color indexed="64"/>
      </bottom>
      <diagonal/>
    </border>
    <border>
      <left style="thin">
        <color indexed="8"/>
      </left>
      <right/>
      <top style="thin">
        <color indexed="8"/>
      </top>
      <bottom style="thin">
        <color indexed="8"/>
      </bottom>
      <diagonal/>
    </border>
    <border>
      <left style="thin">
        <color indexed="64"/>
      </left>
      <right style="double">
        <color indexed="64"/>
      </right>
      <top style="double">
        <color indexed="64"/>
      </top>
      <bottom style="double">
        <color indexed="64"/>
      </bottom>
      <diagonal/>
    </border>
    <border>
      <left/>
      <right style="medium">
        <color indexed="64"/>
      </right>
      <top style="thick">
        <color indexed="64"/>
      </top>
      <bottom style="medium">
        <color indexed="64"/>
      </bottom>
      <diagonal/>
    </border>
    <border>
      <left style="double">
        <color indexed="64"/>
      </left>
      <right style="double">
        <color indexed="64"/>
      </right>
      <top/>
      <bottom style="thin">
        <color indexed="8"/>
      </bottom>
      <diagonal/>
    </border>
    <border>
      <left style="double">
        <color indexed="64"/>
      </left>
      <right style="double">
        <color indexed="64"/>
      </right>
      <top style="thick">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ck">
        <color indexed="64"/>
      </top>
      <bottom style="thin">
        <color indexed="64"/>
      </bottom>
      <diagonal/>
    </border>
    <border>
      <left/>
      <right/>
      <top style="medium">
        <color indexed="64"/>
      </top>
      <bottom/>
      <diagonal/>
    </border>
    <border>
      <left style="double">
        <color indexed="64"/>
      </left>
      <right/>
      <top style="double">
        <color indexed="64"/>
      </top>
      <bottom style="thin">
        <color indexed="8"/>
      </bottom>
      <diagonal/>
    </border>
    <border>
      <left style="double">
        <color indexed="64"/>
      </left>
      <right/>
      <top style="thin">
        <color indexed="8"/>
      </top>
      <bottom style="thin">
        <color indexed="8"/>
      </bottom>
      <diagonal/>
    </border>
    <border>
      <left style="medium">
        <color indexed="64"/>
      </left>
      <right style="double">
        <color indexed="8"/>
      </right>
      <top style="thick">
        <color indexed="64"/>
      </top>
      <bottom/>
      <diagonal/>
    </border>
    <border>
      <left/>
      <right/>
      <top style="thin">
        <color indexed="8"/>
      </top>
      <bottom style="thin">
        <color indexed="8"/>
      </bottom>
      <diagonal/>
    </border>
    <border>
      <left style="thin">
        <color indexed="64"/>
      </left>
      <right style="thin">
        <color indexed="64"/>
      </right>
      <top style="double">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medium">
        <color indexed="64"/>
      </right>
      <top style="double">
        <color indexed="64"/>
      </top>
      <bottom style="thin">
        <color indexed="8"/>
      </bottom>
      <diagonal/>
    </border>
    <border>
      <left style="thin">
        <color indexed="64"/>
      </left>
      <right style="medium">
        <color indexed="64"/>
      </right>
      <top style="thin">
        <color indexed="8"/>
      </top>
      <bottom style="thin">
        <color indexed="8"/>
      </bottom>
      <diagonal/>
    </border>
    <border>
      <left style="double">
        <color indexed="64"/>
      </left>
      <right style="medium">
        <color indexed="64"/>
      </right>
      <top style="double">
        <color indexed="64"/>
      </top>
      <bottom style="thin">
        <color indexed="8"/>
      </bottom>
      <diagonal/>
    </border>
    <border>
      <left style="double">
        <color indexed="64"/>
      </left>
      <right style="medium">
        <color indexed="64"/>
      </right>
      <top style="thin">
        <color indexed="8"/>
      </top>
      <bottom style="thin">
        <color indexed="8"/>
      </bottom>
      <diagonal/>
    </border>
    <border>
      <left style="thick">
        <color indexed="64"/>
      </left>
      <right style="double">
        <color indexed="64"/>
      </right>
      <top style="thin">
        <color indexed="64"/>
      </top>
      <bottom/>
      <diagonal/>
    </border>
    <border>
      <left style="double">
        <color indexed="64"/>
      </left>
      <right style="double">
        <color indexed="64"/>
      </right>
      <top style="thin">
        <color indexed="8"/>
      </top>
      <bottom/>
      <diagonal/>
    </border>
    <border>
      <left style="double">
        <color indexed="64"/>
      </left>
      <right style="medium">
        <color indexed="64"/>
      </right>
      <top style="thin">
        <color indexed="8"/>
      </top>
      <bottom/>
      <diagonal/>
    </border>
    <border>
      <left/>
      <right/>
      <top style="thin">
        <color indexed="8"/>
      </top>
      <bottom/>
      <diagonal/>
    </border>
    <border>
      <left style="double">
        <color indexed="64"/>
      </left>
      <right/>
      <top style="thin">
        <color indexed="8"/>
      </top>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diagonal/>
    </border>
    <border>
      <left style="medium">
        <color indexed="64"/>
      </left>
      <right style="thick">
        <color indexed="64"/>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top style="thick">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diagonal/>
    </border>
    <border>
      <left style="thin">
        <color indexed="64"/>
      </left>
      <right/>
      <top style="medium">
        <color indexed="64"/>
      </top>
      <bottom style="thin">
        <color indexed="64"/>
      </bottom>
      <diagonal/>
    </border>
    <border>
      <left style="medium">
        <color indexed="8"/>
      </left>
      <right style="thin">
        <color indexed="8"/>
      </right>
      <top style="medium">
        <color indexed="8"/>
      </top>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8"/>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thick">
        <color indexed="64"/>
      </left>
      <right style="double">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double">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double">
        <color indexed="64"/>
      </left>
      <right style="thin">
        <color indexed="64"/>
      </right>
      <top style="thick">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ck">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style="double">
        <color indexed="64"/>
      </left>
      <right style="double">
        <color indexed="64"/>
      </right>
      <top style="thin">
        <color indexed="8"/>
      </top>
      <bottom style="thick">
        <color indexed="64"/>
      </bottom>
      <diagonal/>
    </border>
    <border>
      <left style="double">
        <color indexed="64"/>
      </left>
      <right style="medium">
        <color indexed="64"/>
      </right>
      <top style="thin">
        <color indexed="8"/>
      </top>
      <bottom style="thick">
        <color indexed="64"/>
      </bottom>
      <diagonal/>
    </border>
    <border>
      <left/>
      <right/>
      <top style="thin">
        <color indexed="8"/>
      </top>
      <bottom style="thick">
        <color indexed="64"/>
      </bottom>
      <diagonal/>
    </border>
    <border>
      <left style="double">
        <color indexed="64"/>
      </left>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style="thin">
        <color indexed="64"/>
      </left>
      <right style="medium">
        <color indexed="64"/>
      </right>
      <top style="thin">
        <color indexed="8"/>
      </top>
      <bottom style="thick">
        <color indexed="64"/>
      </bottom>
      <diagonal/>
    </border>
    <border>
      <left style="thick">
        <color indexed="64"/>
      </left>
      <right/>
      <top style="thick">
        <color indexed="64"/>
      </top>
      <bottom/>
      <diagonal/>
    </border>
    <border>
      <left style="thick">
        <color indexed="64"/>
      </left>
      <right/>
      <top/>
      <bottom/>
      <diagonal/>
    </border>
    <border>
      <left/>
      <right style="thick">
        <color indexed="64"/>
      </right>
      <top/>
      <bottom/>
      <diagonal/>
    </border>
    <border>
      <left/>
      <right style="thick">
        <color indexed="64"/>
      </right>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n">
        <color indexed="8"/>
      </left>
      <right/>
      <top style="medium">
        <color indexed="8"/>
      </top>
      <bottom style="thin">
        <color indexed="8"/>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style="medium">
        <color indexed="64"/>
      </right>
      <top style="thick">
        <color indexed="64"/>
      </top>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dashed">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ck">
        <color indexed="64"/>
      </bottom>
      <diagonal/>
    </border>
    <border>
      <left style="medium">
        <color auto="1"/>
      </left>
      <right/>
      <top/>
      <bottom/>
      <diagonal/>
    </border>
    <border>
      <left style="medium">
        <color indexed="64"/>
      </left>
      <right style="thick">
        <color indexed="64"/>
      </right>
      <top style="medium">
        <color indexed="64"/>
      </top>
      <bottom style="medium">
        <color indexed="64"/>
      </bottom>
      <diagonal/>
    </border>
    <border>
      <left style="medium">
        <color indexed="64"/>
      </left>
      <right/>
      <top style="thin">
        <color indexed="64"/>
      </top>
      <bottom style="thin">
        <color indexed="64"/>
      </bottom>
      <diagonal/>
    </border>
  </borders>
  <cellStyleXfs count="44">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xf numFmtId="0" fontId="5" fillId="20" borderId="1" applyNumberFormat="0" applyAlignment="0" applyProtection="0"/>
    <xf numFmtId="0" fontId="6" fillId="0" borderId="2" applyNumberFormat="0" applyFill="0" applyAlignment="0" applyProtection="0"/>
    <xf numFmtId="0" fontId="31" fillId="21" borderId="3" applyNumberFormat="0" applyAlignment="0" applyProtection="0"/>
    <xf numFmtId="0" fontId="1" fillId="21" borderId="3" applyNumberFormat="0" applyAlignment="0" applyProtection="0"/>
    <xf numFmtId="0" fontId="7" fillId="7" borderId="1" applyNumberFormat="0" applyAlignment="0" applyProtection="0"/>
    <xf numFmtId="0" fontId="8" fillId="3" borderId="0" applyNumberFormat="0" applyBorder="0" applyAlignment="0" applyProtection="0"/>
    <xf numFmtId="0" fontId="30" fillId="0" borderId="0" applyNumberFormat="0" applyFill="0" applyBorder="0" applyAlignment="0" applyProtection="0"/>
    <xf numFmtId="0" fontId="9" fillId="22" borderId="0" applyNumberFormat="0" applyBorder="0" applyAlignment="0" applyProtection="0"/>
    <xf numFmtId="0" fontId="10" fillId="4" borderId="0" applyNumberFormat="0" applyBorder="0" applyAlignment="0" applyProtection="0"/>
    <xf numFmtId="0" fontId="11" fillId="20" borderId="4"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23" borderId="9" applyNumberFormat="0" applyAlignment="0" applyProtection="0"/>
  </cellStyleXfs>
  <cellXfs count="652">
    <xf numFmtId="0" fontId="0" fillId="0" borderId="0" xfId="0"/>
    <xf numFmtId="0" fontId="0" fillId="0" borderId="0" xfId="0" applyAlignment="1">
      <alignment horizontal="center"/>
    </xf>
    <xf numFmtId="0" fontId="19" fillId="0" borderId="0" xfId="0" applyFont="1" applyAlignment="1">
      <alignment horizontal="center"/>
    </xf>
    <xf numFmtId="0" fontId="20" fillId="4" borderId="10" xfId="0" applyFont="1" applyFill="1" applyBorder="1" applyAlignment="1">
      <alignment horizontal="left" vertical="center"/>
    </xf>
    <xf numFmtId="0" fontId="20" fillId="24" borderId="0" xfId="0" applyFont="1" applyFill="1" applyBorder="1" applyAlignment="1">
      <alignment horizontal="left" vertical="center"/>
    </xf>
    <xf numFmtId="0" fontId="20" fillId="24" borderId="10" xfId="0" applyFont="1" applyFill="1" applyBorder="1" applyAlignment="1">
      <alignment horizontal="left" vertical="center"/>
    </xf>
    <xf numFmtId="0" fontId="22" fillId="0" borderId="0" xfId="0" applyFont="1"/>
    <xf numFmtId="0" fontId="0" fillId="0" borderId="0" xfId="0" applyFill="1" applyBorder="1" applyAlignment="1">
      <alignment horizontal="center" vertical="center"/>
    </xf>
    <xf numFmtId="0" fontId="28" fillId="0" borderId="0" xfId="0" applyFont="1" applyFill="1" applyBorder="1" applyAlignment="1">
      <alignment horizontal="center"/>
    </xf>
    <xf numFmtId="0" fontId="0" fillId="0" borderId="0" xfId="0" applyFill="1" applyBorder="1" applyAlignment="1">
      <alignment horizontal="center"/>
    </xf>
    <xf numFmtId="0" fontId="1" fillId="0" borderId="0" xfId="0" applyFont="1"/>
    <xf numFmtId="0" fontId="31" fillId="0" borderId="0" xfId="0" applyFont="1"/>
    <xf numFmtId="0" fontId="0" fillId="0" borderId="0" xfId="0" applyFill="1"/>
    <xf numFmtId="0" fontId="0" fillId="0" borderId="0" xfId="0" applyAlignment="1">
      <alignment vertical="center"/>
    </xf>
    <xf numFmtId="0" fontId="34" fillId="0" borderId="0" xfId="0" applyFont="1"/>
    <xf numFmtId="0" fontId="36" fillId="0" borderId="0" xfId="0" applyFont="1" applyFill="1" applyBorder="1" applyProtection="1">
      <protection hidden="1"/>
    </xf>
    <xf numFmtId="0" fontId="36" fillId="0" borderId="0" xfId="0" applyFont="1" applyFill="1" applyBorder="1"/>
    <xf numFmtId="0" fontId="19" fillId="0" borderId="0" xfId="0" applyFont="1" applyFill="1" applyBorder="1" applyAlignment="1">
      <alignment horizontal="center"/>
    </xf>
    <xf numFmtId="0" fontId="35" fillId="0" borderId="0" xfId="0" applyFont="1" applyFill="1" applyBorder="1"/>
    <xf numFmtId="0" fontId="34" fillId="0" borderId="0" xfId="0" applyFont="1" applyFill="1"/>
    <xf numFmtId="0" fontId="23" fillId="0" borderId="0" xfId="0" applyFont="1" applyFill="1" applyBorder="1" applyAlignment="1">
      <alignment horizontal="center"/>
    </xf>
    <xf numFmtId="0" fontId="24" fillId="0" borderId="0" xfId="0" applyFont="1" applyFill="1" applyBorder="1" applyAlignment="1" applyProtection="1">
      <alignment horizontal="center"/>
      <protection locked="0"/>
    </xf>
    <xf numFmtId="0" fontId="19" fillId="0" borderId="0" xfId="0" applyFont="1" applyFill="1" applyAlignment="1">
      <alignment horizontal="center"/>
    </xf>
    <xf numFmtId="0" fontId="0" fillId="0" borderId="0" xfId="0" applyFill="1" applyAlignment="1">
      <alignment horizontal="center"/>
    </xf>
    <xf numFmtId="0" fontId="24" fillId="0" borderId="0" xfId="0" applyFont="1" applyFill="1" applyBorder="1" applyAlignment="1">
      <alignment horizontal="center"/>
    </xf>
    <xf numFmtId="0" fontId="24" fillId="0" borderId="0" xfId="0" applyFont="1" applyFill="1" applyAlignment="1" applyProtection="1">
      <alignment horizontal="center"/>
    </xf>
    <xf numFmtId="0" fontId="24" fillId="0" borderId="0" xfId="0" applyFont="1" applyFill="1" applyAlignment="1">
      <alignment horizontal="center"/>
    </xf>
    <xf numFmtId="0" fontId="38" fillId="0" borderId="0" xfId="0" applyFont="1" applyFill="1"/>
    <xf numFmtId="0" fontId="35" fillId="4" borderId="0" xfId="0" applyFont="1" applyFill="1" applyBorder="1" applyAlignment="1">
      <alignment vertical="center"/>
    </xf>
    <xf numFmtId="0" fontId="36" fillId="4" borderId="0" xfId="0" applyFont="1" applyFill="1" applyBorder="1" applyAlignment="1" applyProtection="1">
      <alignment vertical="center"/>
      <protection hidden="1"/>
    </xf>
    <xf numFmtId="0" fontId="36" fillId="4" borderId="0" xfId="0" applyFont="1" applyFill="1" applyBorder="1" applyAlignment="1">
      <alignment vertical="center"/>
    </xf>
    <xf numFmtId="0" fontId="25" fillId="4" borderId="0" xfId="0" applyFont="1" applyFill="1" applyBorder="1" applyAlignment="1">
      <alignment horizontal="center" vertical="center"/>
    </xf>
    <xf numFmtId="0" fontId="24" fillId="4" borderId="0" xfId="0" applyFont="1" applyFill="1" applyBorder="1" applyAlignment="1" applyProtection="1">
      <alignment horizontal="center" vertical="center"/>
    </xf>
    <xf numFmtId="0" fontId="24" fillId="4" borderId="0" xfId="0" applyFont="1" applyFill="1" applyBorder="1" applyAlignment="1">
      <alignment horizontal="center" vertical="center"/>
    </xf>
    <xf numFmtId="0" fontId="26" fillId="17" borderId="11" xfId="0" applyFont="1" applyFill="1" applyBorder="1" applyAlignment="1">
      <alignment horizontal="center" vertical="center"/>
    </xf>
    <xf numFmtId="0" fontId="21" fillId="17" borderId="12" xfId="0" applyFont="1" applyFill="1" applyBorder="1" applyAlignment="1">
      <alignment horizontal="center" vertical="center"/>
    </xf>
    <xf numFmtId="0" fontId="26" fillId="17" borderId="13"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5" xfId="0" applyFont="1" applyFill="1" applyBorder="1" applyAlignment="1">
      <alignment horizontal="center" vertical="center"/>
    </xf>
    <xf numFmtId="0" fontId="0" fillId="4" borderId="15" xfId="0" applyFill="1" applyBorder="1" applyAlignment="1">
      <alignment horizontal="center" vertical="center"/>
    </xf>
    <xf numFmtId="0" fontId="31" fillId="25" borderId="15" xfId="0" applyFont="1" applyFill="1" applyBorder="1" applyAlignment="1">
      <alignment vertical="center"/>
    </xf>
    <xf numFmtId="0" fontId="41" fillId="0" borderId="0" xfId="0" applyFont="1" applyFill="1" applyBorder="1" applyAlignment="1">
      <alignment horizontal="center"/>
    </xf>
    <xf numFmtId="0" fontId="41" fillId="0" borderId="0" xfId="0" applyFont="1" applyAlignment="1">
      <alignment horizontal="center"/>
    </xf>
    <xf numFmtId="0" fontId="4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3" fillId="0" borderId="0" xfId="0" applyFont="1" applyFill="1" applyBorder="1"/>
    <xf numFmtId="0" fontId="43" fillId="0" borderId="0" xfId="0" applyFont="1"/>
    <xf numFmtId="0" fontId="42" fillId="4" borderId="16" xfId="0" applyFont="1" applyFill="1" applyBorder="1" applyAlignment="1">
      <alignment horizontal="center" vertical="center"/>
    </xf>
    <xf numFmtId="0" fontId="42" fillId="4" borderId="17" xfId="0" applyFont="1" applyFill="1" applyBorder="1" applyAlignment="1">
      <alignment horizontal="center" vertical="center"/>
    </xf>
    <xf numFmtId="0" fontId="42" fillId="4" borderId="18" xfId="0" applyFont="1" applyFill="1" applyBorder="1" applyAlignment="1">
      <alignment horizontal="center" vertical="center"/>
    </xf>
    <xf numFmtId="0" fontId="41" fillId="22" borderId="19" xfId="0" applyFont="1" applyFill="1" applyBorder="1" applyAlignment="1">
      <alignment horizontal="center" vertical="center"/>
    </xf>
    <xf numFmtId="0" fontId="41" fillId="26" borderId="19" xfId="0" applyFont="1" applyFill="1" applyBorder="1" applyAlignment="1">
      <alignment horizontal="center" vertical="center"/>
    </xf>
    <xf numFmtId="0" fontId="42" fillId="4" borderId="20" xfId="0" applyFont="1" applyFill="1" applyBorder="1" applyAlignment="1">
      <alignment horizontal="center" vertical="center"/>
    </xf>
    <xf numFmtId="0" fontId="43" fillId="22" borderId="21" xfId="0" applyFont="1" applyFill="1" applyBorder="1" applyAlignment="1">
      <alignment horizontal="center" vertical="center"/>
    </xf>
    <xf numFmtId="0" fontId="43" fillId="27" borderId="22" xfId="0" applyFont="1" applyFill="1" applyBorder="1" applyAlignment="1">
      <alignment vertical="center"/>
    </xf>
    <xf numFmtId="0" fontId="46" fillId="4" borderId="23" xfId="0" applyFont="1" applyFill="1" applyBorder="1" applyAlignment="1">
      <alignment horizontal="center" vertical="center"/>
    </xf>
    <xf numFmtId="0" fontId="46" fillId="4" borderId="24" xfId="0" applyFont="1" applyFill="1" applyBorder="1" applyAlignment="1">
      <alignment horizontal="center" vertical="center"/>
    </xf>
    <xf numFmtId="0" fontId="46" fillId="0" borderId="0" xfId="0" applyFont="1" applyFill="1" applyBorder="1" applyAlignment="1">
      <alignment horizontal="center" vertical="center"/>
    </xf>
    <xf numFmtId="0" fontId="0" fillId="0" borderId="0" xfId="0" applyAlignment="1"/>
    <xf numFmtId="0" fontId="0" fillId="0" borderId="0" xfId="0" applyAlignment="1">
      <alignment wrapText="1"/>
    </xf>
    <xf numFmtId="0" fontId="29" fillId="25" borderId="25" xfId="0" applyFont="1" applyFill="1" applyBorder="1" applyAlignment="1">
      <alignment horizontal="center" vertical="center"/>
    </xf>
    <xf numFmtId="0" fontId="0" fillId="0" borderId="0" xfId="0" applyFill="1" applyAlignment="1"/>
    <xf numFmtId="0" fontId="0" fillId="28" borderId="26" xfId="0" applyFill="1" applyBorder="1" applyAlignment="1">
      <alignment horizontal="center" vertical="center"/>
    </xf>
    <xf numFmtId="0" fontId="0" fillId="28" borderId="27" xfId="0" applyFill="1" applyBorder="1" applyAlignment="1">
      <alignment horizontal="center"/>
    </xf>
    <xf numFmtId="0" fontId="0" fillId="29" borderId="28" xfId="0" applyFill="1" applyBorder="1"/>
    <xf numFmtId="0" fontId="0" fillId="0" borderId="26" xfId="0" applyFill="1" applyBorder="1" applyAlignment="1">
      <alignment horizontal="center" vertical="center"/>
    </xf>
    <xf numFmtId="0" fontId="0" fillId="28" borderId="26" xfId="0" applyFill="1" applyBorder="1" applyAlignment="1">
      <alignment horizontal="center"/>
    </xf>
    <xf numFmtId="0" fontId="19" fillId="30" borderId="28" xfId="0" applyFont="1" applyFill="1" applyBorder="1" applyAlignment="1">
      <alignment horizontal="center" vertical="center" shrinkToFit="1"/>
    </xf>
    <xf numFmtId="0" fontId="0" fillId="30" borderId="28" xfId="0" applyFill="1" applyBorder="1" applyAlignment="1">
      <alignment horizontal="center" vertical="center"/>
    </xf>
    <xf numFmtId="0" fontId="0" fillId="30" borderId="25" xfId="0" applyFill="1" applyBorder="1" applyAlignment="1">
      <alignment horizontal="right" vertical="center"/>
    </xf>
    <xf numFmtId="0" fontId="0" fillId="0" borderId="0" xfId="0" applyFill="1" applyAlignment="1">
      <alignment horizontal="center" vertical="center"/>
    </xf>
    <xf numFmtId="0" fontId="32" fillId="0" borderId="0" xfId="0" applyFont="1" applyFill="1" applyBorder="1" applyAlignment="1">
      <alignment horizontal="center" vertical="center"/>
    </xf>
    <xf numFmtId="14" fontId="0" fillId="0" borderId="0" xfId="0" applyNumberFormat="1" applyFill="1" applyBorder="1" applyAlignment="1">
      <alignment horizontal="center" vertical="center"/>
    </xf>
    <xf numFmtId="0" fontId="60" fillId="0" borderId="0" xfId="0" applyFont="1" applyFill="1" applyBorder="1" applyAlignment="1">
      <alignment horizontal="center" vertical="center"/>
    </xf>
    <xf numFmtId="0" fontId="1" fillId="0" borderId="0" xfId="0" applyFont="1" applyFill="1" applyBorder="1" applyAlignment="1">
      <alignment horizontal="center" vertical="center"/>
    </xf>
    <xf numFmtId="14" fontId="1" fillId="0" borderId="0" xfId="0" applyNumberFormat="1" applyFont="1" applyFill="1" applyBorder="1" applyAlignment="1">
      <alignment horizontal="center" vertical="center"/>
    </xf>
    <xf numFmtId="0" fontId="1" fillId="0" borderId="0" xfId="0" applyFont="1" applyFill="1"/>
    <xf numFmtId="0" fontId="1" fillId="0" borderId="0" xfId="0" applyFont="1" applyFill="1" applyAlignment="1"/>
    <xf numFmtId="0" fontId="0" fillId="31" borderId="29" xfId="0" applyFill="1" applyBorder="1" applyAlignment="1">
      <alignment horizontal="center" vertical="center"/>
    </xf>
    <xf numFmtId="0" fontId="1" fillId="0" borderId="0" xfId="0" applyFont="1" applyFill="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applyBorder="1" applyAlignment="1">
      <alignment horizontal="center" vertical="center"/>
    </xf>
    <xf numFmtId="164" fontId="59" fillId="0" borderId="26" xfId="0" applyNumberFormat="1" applyFont="1" applyFill="1" applyBorder="1" applyAlignment="1">
      <alignment vertical="center"/>
    </xf>
    <xf numFmtId="0" fontId="0" fillId="0" borderId="26" xfId="0" applyBorder="1" applyAlignment="1">
      <alignment horizontal="center" vertical="center"/>
    </xf>
    <xf numFmtId="0" fontId="62" fillId="32" borderId="26" xfId="0" applyFont="1" applyFill="1" applyBorder="1" applyAlignment="1">
      <alignment horizontal="center" vertical="center"/>
    </xf>
    <xf numFmtId="164" fontId="29" fillId="33" borderId="26" xfId="0" applyNumberFormat="1" applyFont="1" applyFill="1" applyBorder="1" applyAlignment="1">
      <alignment horizontal="center" vertical="center" wrapText="1"/>
    </xf>
    <xf numFmtId="0" fontId="63" fillId="33" borderId="26" xfId="0" applyFont="1" applyFill="1" applyBorder="1" applyAlignment="1">
      <alignment horizontal="center" vertical="center" wrapText="1"/>
    </xf>
    <xf numFmtId="0" fontId="0" fillId="0" borderId="0" xfId="0" applyAlignment="1">
      <alignment horizontal="center" vertical="center" wrapText="1"/>
    </xf>
    <xf numFmtId="164" fontId="29" fillId="34" borderId="26" xfId="0" applyNumberFormat="1" applyFont="1" applyFill="1" applyBorder="1" applyAlignment="1">
      <alignment horizontal="center" vertical="center" wrapText="1"/>
    </xf>
    <xf numFmtId="0" fontId="63" fillId="34" borderId="26" xfId="0" applyFont="1" applyFill="1" applyBorder="1" applyAlignment="1">
      <alignment horizontal="center" vertical="center" wrapText="1"/>
    </xf>
    <xf numFmtId="164" fontId="29" fillId="35" borderId="26" xfId="0" applyNumberFormat="1" applyFont="1" applyFill="1" applyBorder="1" applyAlignment="1">
      <alignment horizontal="center" vertical="center" wrapText="1"/>
    </xf>
    <xf numFmtId="164" fontId="50" fillId="28" borderId="26" xfId="0" applyNumberFormat="1" applyFont="1" applyFill="1" applyBorder="1" applyAlignment="1">
      <alignment horizontal="center" vertical="center" wrapText="1"/>
    </xf>
    <xf numFmtId="0" fontId="0" fillId="28" borderId="26" xfId="0" applyFill="1" applyBorder="1" applyAlignment="1">
      <alignment horizontal="center" vertical="center" wrapText="1"/>
    </xf>
    <xf numFmtId="0" fontId="62" fillId="32" borderId="30" xfId="0" applyFont="1" applyFill="1" applyBorder="1" applyAlignment="1">
      <alignment horizontal="right"/>
    </xf>
    <xf numFmtId="0" fontId="0" fillId="25" borderId="15" xfId="0" applyFill="1" applyBorder="1"/>
    <xf numFmtId="0" fontId="29" fillId="25" borderId="15" xfId="0" applyFont="1" applyFill="1" applyBorder="1" applyAlignment="1">
      <alignment horizontal="center"/>
    </xf>
    <xf numFmtId="0" fontId="42" fillId="36" borderId="31" xfId="0" applyFont="1" applyFill="1" applyBorder="1" applyAlignment="1">
      <alignment vertical="center"/>
    </xf>
    <xf numFmtId="0" fontId="0" fillId="28" borderId="32" xfId="0" applyFill="1" applyBorder="1" applyAlignment="1">
      <alignment horizontal="center"/>
    </xf>
    <xf numFmtId="0" fontId="0" fillId="37" borderId="26" xfId="0" applyFill="1" applyBorder="1" applyAlignment="1">
      <alignment horizontal="center" vertical="center"/>
    </xf>
    <xf numFmtId="0" fontId="0" fillId="37" borderId="0" xfId="0" applyFill="1" applyBorder="1" applyAlignment="1">
      <alignment horizontal="center" vertical="center"/>
    </xf>
    <xf numFmtId="0" fontId="0" fillId="37" borderId="0" xfId="0" applyFill="1" applyAlignment="1"/>
    <xf numFmtId="0" fontId="0" fillId="37" borderId="0" xfId="0" applyFill="1"/>
    <xf numFmtId="0" fontId="0" fillId="31" borderId="33" xfId="0" applyFill="1" applyBorder="1" applyAlignment="1">
      <alignment horizontal="center" vertical="center" wrapText="1"/>
    </xf>
    <xf numFmtId="0" fontId="55" fillId="31" borderId="34" xfId="0" applyFont="1" applyFill="1" applyBorder="1" applyAlignment="1">
      <alignment horizontal="center" vertical="center" wrapText="1"/>
    </xf>
    <xf numFmtId="0" fontId="55" fillId="31" borderId="34" xfId="0" applyFont="1" applyFill="1" applyBorder="1" applyAlignment="1">
      <alignment horizontal="center" vertical="center"/>
    </xf>
    <xf numFmtId="0" fontId="56" fillId="28" borderId="35" xfId="0" applyFont="1" applyFill="1" applyBorder="1" applyAlignment="1">
      <alignment horizontal="center" vertical="center" textRotation="180" wrapText="1"/>
    </xf>
    <xf numFmtId="0" fontId="57" fillId="28" borderId="36" xfId="0" applyFont="1" applyFill="1" applyBorder="1" applyAlignment="1">
      <alignment horizontal="center" vertical="center" textRotation="180" wrapText="1"/>
    </xf>
    <xf numFmtId="0" fontId="58" fillId="28" borderId="37" xfId="0" applyFont="1" applyFill="1" applyBorder="1" applyAlignment="1">
      <alignment horizontal="center" vertical="center" wrapText="1"/>
    </xf>
    <xf numFmtId="0" fontId="0" fillId="28" borderId="38" xfId="0" applyFill="1" applyBorder="1" applyAlignment="1">
      <alignment horizontal="center" vertical="center"/>
    </xf>
    <xf numFmtId="0" fontId="0" fillId="28" borderId="39" xfId="0" applyFill="1" applyBorder="1" applyAlignment="1">
      <alignment horizontal="center" vertical="center"/>
    </xf>
    <xf numFmtId="0" fontId="0" fillId="28" borderId="27" xfId="0" applyFill="1" applyBorder="1" applyAlignment="1">
      <alignment horizontal="center" vertical="center"/>
    </xf>
    <xf numFmtId="0" fontId="29" fillId="0" borderId="40" xfId="0" applyFont="1" applyFill="1" applyBorder="1" applyAlignment="1">
      <alignment horizontal="center" vertical="center"/>
    </xf>
    <xf numFmtId="0" fontId="42" fillId="4" borderId="43" xfId="0" applyFont="1" applyFill="1" applyBorder="1" applyAlignment="1">
      <alignment horizontal="center" vertical="center"/>
    </xf>
    <xf numFmtId="0" fontId="65" fillId="0" borderId="0" xfId="0" applyFont="1" applyBorder="1"/>
    <xf numFmtId="0" fontId="66" fillId="0" borderId="0" xfId="0" applyFont="1" applyBorder="1" applyAlignment="1">
      <alignment horizontal="center"/>
    </xf>
    <xf numFmtId="0" fontId="50" fillId="0" borderId="0" xfId="0" applyFont="1" applyFill="1" applyAlignment="1"/>
    <xf numFmtId="0" fontId="0" fillId="31" borderId="44" xfId="0" applyFill="1" applyBorder="1" applyAlignment="1">
      <alignment horizontal="center" vertical="center" wrapText="1"/>
    </xf>
    <xf numFmtId="0" fontId="55" fillId="31" borderId="44" xfId="0" applyFont="1" applyFill="1" applyBorder="1" applyAlignment="1">
      <alignment horizontal="center" vertical="center" wrapText="1"/>
    </xf>
    <xf numFmtId="0" fontId="55" fillId="31" borderId="44" xfId="0" applyFont="1" applyFill="1" applyBorder="1" applyAlignment="1">
      <alignment horizontal="center" vertical="center"/>
    </xf>
    <xf numFmtId="1" fontId="24" fillId="4" borderId="0" xfId="0" applyNumberFormat="1" applyFont="1" applyFill="1" applyBorder="1" applyAlignment="1">
      <alignment horizontal="center" vertical="center"/>
    </xf>
    <xf numFmtId="0" fontId="0" fillId="30" borderId="45" xfId="0" applyFill="1" applyBorder="1" applyAlignment="1">
      <alignment horizontal="center" vertical="center"/>
    </xf>
    <xf numFmtId="0" fontId="29" fillId="32" borderId="25" xfId="0" applyFont="1" applyFill="1" applyBorder="1" applyAlignment="1">
      <alignment vertical="center"/>
    </xf>
    <xf numFmtId="0" fontId="29" fillId="32" borderId="25" xfId="0" applyFont="1" applyFill="1" applyBorder="1" applyAlignment="1">
      <alignment horizontal="center" vertical="center"/>
    </xf>
    <xf numFmtId="0" fontId="29" fillId="0" borderId="46" xfId="0" applyFont="1" applyFill="1" applyBorder="1" applyAlignment="1">
      <alignment horizontal="left" vertical="center"/>
    </xf>
    <xf numFmtId="0" fontId="29" fillId="31" borderId="47" xfId="0" applyFont="1" applyFill="1" applyBorder="1" applyAlignment="1">
      <alignment vertical="center"/>
    </xf>
    <xf numFmtId="0" fontId="29" fillId="31" borderId="26" xfId="0" applyFont="1" applyFill="1" applyBorder="1" applyAlignment="1">
      <alignment horizontal="center" vertical="center"/>
    </xf>
    <xf numFmtId="0" fontId="29" fillId="31" borderId="26" xfId="0" applyFont="1" applyFill="1" applyBorder="1" applyAlignment="1">
      <alignment horizontal="center" vertical="center" wrapText="1"/>
    </xf>
    <xf numFmtId="49" fontId="29" fillId="31" borderId="26" xfId="0" applyNumberFormat="1" applyFont="1" applyFill="1" applyBorder="1" applyAlignment="1">
      <alignment horizontal="center" vertical="center"/>
    </xf>
    <xf numFmtId="0" fontId="68" fillId="32" borderId="50" xfId="0" applyFont="1" applyFill="1" applyBorder="1" applyAlignment="1">
      <alignment horizontal="center"/>
    </xf>
    <xf numFmtId="0" fontId="65" fillId="37" borderId="26" xfId="0" applyFont="1" applyFill="1" applyBorder="1" applyAlignment="1">
      <alignment vertical="center"/>
    </xf>
    <xf numFmtId="0" fontId="66" fillId="37" borderId="26" xfId="0" applyFont="1" applyFill="1" applyBorder="1" applyAlignment="1">
      <alignment horizontal="center"/>
    </xf>
    <xf numFmtId="0" fontId="65" fillId="0" borderId="0" xfId="0" applyFont="1" applyFill="1" applyAlignment="1">
      <alignment vertical="center"/>
    </xf>
    <xf numFmtId="0" fontId="66" fillId="0" borderId="0" xfId="0" applyFont="1" applyFill="1" applyAlignment="1">
      <alignment horizontal="center"/>
    </xf>
    <xf numFmtId="0" fontId="65" fillId="0" borderId="0" xfId="0" applyFont="1" applyFill="1"/>
    <xf numFmtId="0" fontId="66" fillId="0" borderId="0" xfId="0" applyFont="1" applyFill="1"/>
    <xf numFmtId="0" fontId="1" fillId="0" borderId="0" xfId="0" applyFont="1" applyFill="1" applyBorder="1" applyAlignment="1">
      <alignment horizontal="center"/>
    </xf>
    <xf numFmtId="0" fontId="33" fillId="0" borderId="0" xfId="0" applyFont="1" applyFill="1" applyBorder="1" applyAlignment="1">
      <alignment horizontal="center" vertical="center"/>
    </xf>
    <xf numFmtId="0" fontId="0" fillId="37" borderId="51" xfId="0" applyFill="1" applyBorder="1" applyAlignment="1">
      <alignment horizontal="center" vertical="center"/>
    </xf>
    <xf numFmtId="164" fontId="50" fillId="37" borderId="26" xfId="0" applyNumberFormat="1" applyFont="1" applyFill="1" applyBorder="1" applyAlignment="1">
      <alignment horizontal="center" vertical="center" wrapText="1"/>
    </xf>
    <xf numFmtId="0" fontId="0" fillId="37" borderId="26" xfId="0" applyFill="1" applyBorder="1" applyAlignment="1">
      <alignment horizontal="center" vertical="center" wrapText="1"/>
    </xf>
    <xf numFmtId="14" fontId="0" fillId="0" borderId="47" xfId="0" applyNumberFormat="1" applyFill="1" applyBorder="1" applyAlignment="1">
      <alignment horizontal="center" vertical="center"/>
    </xf>
    <xf numFmtId="0" fontId="0" fillId="0" borderId="47" xfId="0" applyFill="1" applyBorder="1" applyAlignment="1">
      <alignment horizontal="center" vertical="center"/>
    </xf>
    <xf numFmtId="0" fontId="41" fillId="22" borderId="52" xfId="0" applyFont="1" applyFill="1" applyBorder="1" applyAlignment="1">
      <alignment horizontal="center" vertical="center"/>
    </xf>
    <xf numFmtId="0" fontId="41" fillId="4" borderId="53" xfId="0" applyFont="1" applyFill="1" applyBorder="1" applyAlignment="1">
      <alignment horizontal="center" vertical="center"/>
    </xf>
    <xf numFmtId="0" fontId="32" fillId="28" borderId="54" xfId="0" applyFont="1" applyFill="1" applyBorder="1" applyAlignment="1">
      <alignment horizontal="center" vertical="center"/>
    </xf>
    <xf numFmtId="14" fontId="0" fillId="28" borderId="47" xfId="0" applyNumberFormat="1" applyFill="1" applyBorder="1" applyAlignment="1">
      <alignment horizontal="center" vertical="center"/>
    </xf>
    <xf numFmtId="0" fontId="0" fillId="28" borderId="47" xfId="0" applyFill="1" applyBorder="1" applyAlignment="1">
      <alignment horizontal="center" vertical="center"/>
    </xf>
    <xf numFmtId="0" fontId="0" fillId="0" borderId="55" xfId="0" applyFill="1" applyBorder="1" applyAlignment="1">
      <alignment horizontal="center" vertical="center"/>
    </xf>
    <xf numFmtId="0" fontId="0" fillId="28" borderId="56" xfId="0" applyFill="1" applyBorder="1"/>
    <xf numFmtId="0" fontId="0" fillId="40" borderId="54" xfId="0" applyFill="1" applyBorder="1" applyAlignment="1">
      <alignment horizontal="center"/>
    </xf>
    <xf numFmtId="0" fontId="0" fillId="40" borderId="47" xfId="0" applyFill="1" applyBorder="1" applyAlignment="1">
      <alignment horizontal="center"/>
    </xf>
    <xf numFmtId="0" fontId="0" fillId="40" borderId="47" xfId="0" applyFill="1" applyBorder="1" applyAlignment="1">
      <alignment horizontal="center" vertical="center"/>
    </xf>
    <xf numFmtId="0" fontId="0" fillId="40" borderId="57" xfId="0" applyFill="1" applyBorder="1"/>
    <xf numFmtId="0" fontId="0" fillId="28" borderId="58" xfId="0" applyFill="1" applyBorder="1" applyAlignment="1">
      <alignment horizontal="center" vertical="center"/>
    </xf>
    <xf numFmtId="0" fontId="0" fillId="41" borderId="26" xfId="0" applyFill="1" applyBorder="1" applyAlignment="1">
      <alignment horizontal="center" vertical="center"/>
    </xf>
    <xf numFmtId="0" fontId="71" fillId="0" borderId="0" xfId="0" applyFont="1" applyBorder="1" applyAlignment="1">
      <alignment horizontal="center" vertical="center"/>
    </xf>
    <xf numFmtId="0" fontId="0" fillId="40" borderId="0" xfId="0" applyFill="1" applyBorder="1" applyAlignment="1">
      <alignment horizontal="center" vertical="center"/>
    </xf>
    <xf numFmtId="0" fontId="0" fillId="40" borderId="0" xfId="0" applyFill="1" applyAlignment="1">
      <alignment horizontal="center"/>
    </xf>
    <xf numFmtId="0" fontId="34" fillId="40" borderId="0" xfId="0" applyFont="1" applyFill="1"/>
    <xf numFmtId="0" fontId="19" fillId="40" borderId="0" xfId="0" applyFont="1" applyFill="1" applyAlignment="1">
      <alignment horizontal="center"/>
    </xf>
    <xf numFmtId="0" fontId="24" fillId="42" borderId="0" xfId="0" applyFont="1" applyFill="1" applyBorder="1" applyAlignment="1">
      <alignment horizontal="center" vertical="center"/>
    </xf>
    <xf numFmtId="0" fontId="24" fillId="42" borderId="0" xfId="0" applyFont="1" applyFill="1" applyBorder="1" applyAlignment="1" applyProtection="1">
      <alignment horizontal="center" vertical="center"/>
    </xf>
    <xf numFmtId="0" fontId="37" fillId="42" borderId="0" xfId="0" applyFont="1" applyFill="1" applyBorder="1" applyAlignment="1" applyProtection="1">
      <alignment vertical="center"/>
      <protection hidden="1"/>
    </xf>
    <xf numFmtId="0" fontId="37" fillId="42" borderId="0" xfId="0" applyFont="1" applyFill="1" applyBorder="1" applyAlignment="1">
      <alignment vertical="center"/>
    </xf>
    <xf numFmtId="0" fontId="36" fillId="40" borderId="0" xfId="0" applyFont="1" applyFill="1" applyBorder="1" applyProtection="1">
      <protection hidden="1"/>
    </xf>
    <xf numFmtId="0" fontId="36" fillId="40" borderId="0" xfId="0" applyFont="1" applyFill="1" applyBorder="1"/>
    <xf numFmtId="0" fontId="19" fillId="40" borderId="0" xfId="0" applyFont="1" applyFill="1" applyBorder="1" applyAlignment="1">
      <alignment horizontal="center"/>
    </xf>
    <xf numFmtId="0" fontId="35" fillId="40" borderId="0" xfId="0" applyFont="1" applyFill="1" applyBorder="1"/>
    <xf numFmtId="0" fontId="43" fillId="22" borderId="60" xfId="0" applyFont="1" applyFill="1" applyBorder="1" applyAlignment="1">
      <alignment horizontal="center" vertical="center"/>
    </xf>
    <xf numFmtId="0" fontId="44" fillId="26" borderId="61" xfId="0" applyFont="1" applyFill="1" applyBorder="1" applyAlignment="1">
      <alignment horizontal="center" vertical="center"/>
    </xf>
    <xf numFmtId="0" fontId="44" fillId="22" borderId="61" xfId="0" applyFont="1" applyFill="1" applyBorder="1" applyAlignment="1">
      <alignment horizontal="center" vertical="center"/>
    </xf>
    <xf numFmtId="0" fontId="42" fillId="4" borderId="62" xfId="0" applyFont="1" applyFill="1" applyBorder="1" applyAlignment="1">
      <alignment horizontal="center" vertical="center"/>
    </xf>
    <xf numFmtId="0" fontId="44" fillId="26" borderId="63" xfId="0" applyFont="1" applyFill="1" applyBorder="1" applyAlignment="1">
      <alignment horizontal="center" vertical="center"/>
    </xf>
    <xf numFmtId="0" fontId="44" fillId="22" borderId="63" xfId="0" applyFont="1" applyFill="1" applyBorder="1" applyAlignment="1">
      <alignment horizontal="center" vertical="center"/>
    </xf>
    <xf numFmtId="0" fontId="43" fillId="22" borderId="64" xfId="0" applyFont="1" applyFill="1" applyBorder="1" applyAlignment="1">
      <alignment horizontal="center" vertical="center"/>
    </xf>
    <xf numFmtId="0" fontId="44" fillId="26" borderId="65" xfId="0" applyFont="1" applyFill="1" applyBorder="1" applyAlignment="1">
      <alignment horizontal="center" vertical="center"/>
    </xf>
    <xf numFmtId="0" fontId="44" fillId="22" borderId="65" xfId="0" applyFont="1" applyFill="1" applyBorder="1" applyAlignment="1">
      <alignment horizontal="center" vertical="center"/>
    </xf>
    <xf numFmtId="0" fontId="43" fillId="22" borderId="66" xfId="0" applyFont="1" applyFill="1" applyBorder="1" applyAlignment="1">
      <alignment horizontal="center" vertical="center"/>
    </xf>
    <xf numFmtId="0" fontId="44" fillId="26" borderId="67" xfId="0" applyFont="1" applyFill="1" applyBorder="1" applyAlignment="1">
      <alignment horizontal="center" vertical="center"/>
    </xf>
    <xf numFmtId="0" fontId="44" fillId="22" borderId="67" xfId="0" applyFont="1" applyFill="1" applyBorder="1" applyAlignment="1">
      <alignment horizontal="center" vertical="center"/>
    </xf>
    <xf numFmtId="0" fontId="43" fillId="22" borderId="68" xfId="0" applyFont="1" applyFill="1" applyBorder="1" applyAlignment="1">
      <alignment horizontal="center" vertical="center"/>
    </xf>
    <xf numFmtId="0" fontId="44" fillId="26" borderId="69" xfId="0" applyFont="1" applyFill="1" applyBorder="1" applyAlignment="1">
      <alignment horizontal="center" vertical="center"/>
    </xf>
    <xf numFmtId="0" fontId="44" fillId="22" borderId="69" xfId="0" applyFont="1" applyFill="1" applyBorder="1" applyAlignment="1">
      <alignment horizontal="center" vertical="center"/>
    </xf>
    <xf numFmtId="0" fontId="0" fillId="40" borderId="55" xfId="0" applyFill="1" applyBorder="1" applyAlignment="1">
      <alignment horizontal="center" vertical="center"/>
    </xf>
    <xf numFmtId="0" fontId="0" fillId="40" borderId="0" xfId="0" applyFill="1" applyAlignment="1"/>
    <xf numFmtId="0" fontId="0" fillId="40" borderId="26" xfId="0" applyFill="1" applyBorder="1" applyAlignment="1">
      <alignment horizontal="center"/>
    </xf>
    <xf numFmtId="0" fontId="0" fillId="41" borderId="27" xfId="0" applyFill="1" applyBorder="1" applyAlignment="1">
      <alignment horizontal="center"/>
    </xf>
    <xf numFmtId="0" fontId="0" fillId="41" borderId="26" xfId="0" applyFill="1" applyBorder="1" applyAlignment="1">
      <alignment horizontal="center"/>
    </xf>
    <xf numFmtId="0" fontId="46" fillId="4" borderId="70" xfId="0" applyFont="1" applyFill="1" applyBorder="1" applyAlignment="1">
      <alignment horizontal="center" vertical="center"/>
    </xf>
    <xf numFmtId="0" fontId="41" fillId="22" borderId="71" xfId="0" applyFont="1" applyFill="1" applyBorder="1" applyAlignment="1">
      <alignment horizontal="center" vertical="center"/>
    </xf>
    <xf numFmtId="0" fontId="44" fillId="22" borderId="72" xfId="0" applyFont="1" applyFill="1" applyBorder="1" applyAlignment="1">
      <alignment horizontal="center" vertical="center"/>
    </xf>
    <xf numFmtId="0" fontId="44" fillId="22" borderId="73" xfId="0" applyFont="1" applyFill="1" applyBorder="1" applyAlignment="1">
      <alignment horizontal="center" vertical="center"/>
    </xf>
    <xf numFmtId="0" fontId="44" fillId="22" borderId="74" xfId="0" applyFont="1" applyFill="1" applyBorder="1" applyAlignment="1">
      <alignment horizontal="center" vertical="center"/>
    </xf>
    <xf numFmtId="0" fontId="44" fillId="22" borderId="75" xfId="0" applyFont="1" applyFill="1" applyBorder="1" applyAlignment="1">
      <alignment horizontal="center" vertical="center"/>
    </xf>
    <xf numFmtId="0" fontId="44" fillId="22" borderId="76" xfId="0" applyFont="1" applyFill="1" applyBorder="1" applyAlignment="1">
      <alignment horizontal="center" vertical="center"/>
    </xf>
    <xf numFmtId="0" fontId="64" fillId="38" borderId="77" xfId="0" applyNumberFormat="1" applyFont="1" applyFill="1" applyBorder="1" applyAlignment="1">
      <alignment horizontal="center" vertical="center"/>
    </xf>
    <xf numFmtId="0" fontId="41" fillId="26" borderId="78" xfId="0" applyFont="1" applyFill="1" applyBorder="1" applyAlignment="1">
      <alignment horizontal="center" vertical="center"/>
    </xf>
    <xf numFmtId="0" fontId="44" fillId="26" borderId="79" xfId="0" applyFont="1" applyFill="1" applyBorder="1" applyAlignment="1">
      <alignment horizontal="center" vertical="center"/>
    </xf>
    <xf numFmtId="0" fontId="44" fillId="26" borderId="56" xfId="0" applyFont="1" applyFill="1" applyBorder="1" applyAlignment="1">
      <alignment horizontal="center" vertical="center"/>
    </xf>
    <xf numFmtId="0" fontId="44" fillId="26" borderId="80" xfId="0" applyFont="1" applyFill="1" applyBorder="1" applyAlignment="1">
      <alignment horizontal="center" vertical="center"/>
    </xf>
    <xf numFmtId="0" fontId="44" fillId="26" borderId="26" xfId="0" applyFont="1" applyFill="1" applyBorder="1" applyAlignment="1">
      <alignment horizontal="center" vertical="center"/>
    </xf>
    <xf numFmtId="0" fontId="44" fillId="26" borderId="81" xfId="0" applyFont="1" applyFill="1" applyBorder="1" applyAlignment="1">
      <alignment horizontal="center" vertical="center"/>
    </xf>
    <xf numFmtId="0" fontId="64" fillId="38" borderId="82" xfId="0" applyNumberFormat="1" applyFont="1" applyFill="1" applyBorder="1" applyAlignment="1">
      <alignment horizontal="center" vertical="center"/>
    </xf>
    <xf numFmtId="0" fontId="30" fillId="0" borderId="0" xfId="32"/>
    <xf numFmtId="0" fontId="82" fillId="0" borderId="0" xfId="0" applyFont="1"/>
    <xf numFmtId="0" fontId="0" fillId="0" borderId="0" xfId="0" applyAlignment="1">
      <alignment horizontal="left"/>
    </xf>
    <xf numFmtId="0" fontId="0" fillId="28" borderId="58" xfId="0" applyFill="1" applyBorder="1" applyAlignment="1">
      <alignment horizontal="center"/>
    </xf>
    <xf numFmtId="0" fontId="0" fillId="28" borderId="83" xfId="0" applyFill="1" applyBorder="1" applyAlignment="1">
      <alignment horizontal="center" vertical="center"/>
    </xf>
    <xf numFmtId="0" fontId="0" fillId="28" borderId="84" xfId="0" applyFill="1" applyBorder="1" applyAlignment="1">
      <alignment horizontal="center" vertical="center"/>
    </xf>
    <xf numFmtId="0" fontId="0" fillId="41" borderId="84" xfId="0" applyFill="1" applyBorder="1" applyAlignment="1">
      <alignment horizontal="center" vertical="center"/>
    </xf>
    <xf numFmtId="0" fontId="0" fillId="40" borderId="85" xfId="0" applyFill="1" applyBorder="1" applyAlignment="1">
      <alignment horizontal="center" vertical="center"/>
    </xf>
    <xf numFmtId="0" fontId="0" fillId="28" borderId="87" xfId="0" applyFill="1" applyBorder="1" applyAlignment="1">
      <alignment horizontal="center" vertical="center"/>
    </xf>
    <xf numFmtId="0" fontId="0" fillId="41" borderId="39" xfId="0" applyFill="1" applyBorder="1" applyAlignment="1">
      <alignment horizontal="center" vertical="center"/>
    </xf>
    <xf numFmtId="0" fontId="83" fillId="41" borderId="88" xfId="0" applyFont="1" applyFill="1" applyBorder="1" applyAlignment="1">
      <alignment horizontal="center" vertical="center"/>
    </xf>
    <xf numFmtId="0" fontId="0" fillId="0" borderId="0" xfId="0" applyFill="1" applyBorder="1" applyAlignment="1">
      <alignment vertical="center"/>
    </xf>
    <xf numFmtId="0" fontId="0" fillId="28" borderId="87" xfId="0" applyFill="1" applyBorder="1" applyAlignment="1">
      <alignment horizontal="center"/>
    </xf>
    <xf numFmtId="0" fontId="0" fillId="28" borderId="38" xfId="0" applyFill="1" applyBorder="1" applyAlignment="1">
      <alignment horizontal="center"/>
    </xf>
    <xf numFmtId="0" fontId="0" fillId="28" borderId="98" xfId="0" applyFill="1" applyBorder="1" applyAlignment="1">
      <alignment horizontal="center" vertical="center"/>
    </xf>
    <xf numFmtId="0" fontId="0" fillId="4" borderId="93" xfId="0" applyFill="1" applyBorder="1" applyAlignment="1">
      <alignment horizontal="center" vertical="center"/>
    </xf>
    <xf numFmtId="0" fontId="28" fillId="4" borderId="99" xfId="0" applyFont="1" applyFill="1" applyBorder="1" applyAlignment="1">
      <alignment horizontal="center" vertical="center"/>
    </xf>
    <xf numFmtId="0" fontId="1" fillId="0" borderId="46" xfId="0" applyFont="1" applyFill="1" applyBorder="1" applyAlignment="1">
      <alignment horizontal="left" vertical="center"/>
    </xf>
    <xf numFmtId="0" fontId="0" fillId="43" borderId="0" xfId="0" applyFill="1" applyAlignment="1">
      <alignment horizontal="left"/>
    </xf>
    <xf numFmtId="0" fontId="0" fillId="43" borderId="0" xfId="0" applyFill="1" applyAlignment="1">
      <alignment horizontal="center"/>
    </xf>
    <xf numFmtId="0" fontId="0" fillId="0" borderId="0" xfId="0" applyFill="1" applyBorder="1"/>
    <xf numFmtId="49" fontId="1" fillId="0" borderId="46" xfId="0" applyNumberFormat="1" applyFont="1" applyFill="1" applyBorder="1" applyAlignment="1">
      <alignment horizontal="center" vertical="center"/>
    </xf>
    <xf numFmtId="0" fontId="29" fillId="41" borderId="46" xfId="0" applyFont="1" applyFill="1" applyBorder="1" applyAlignment="1">
      <alignment horizontal="left" vertical="center"/>
    </xf>
    <xf numFmtId="0" fontId="1" fillId="41" borderId="46" xfId="0" applyFont="1" applyFill="1" applyBorder="1" applyAlignment="1">
      <alignment horizontal="left" vertical="center"/>
    </xf>
    <xf numFmtId="14" fontId="0" fillId="41" borderId="48" xfId="0" applyNumberFormat="1" applyFill="1" applyBorder="1" applyAlignment="1">
      <alignment horizontal="center" vertical="center"/>
    </xf>
    <xf numFmtId="1" fontId="0" fillId="41" borderId="48" xfId="0" applyNumberFormat="1" applyFill="1" applyBorder="1" applyAlignment="1">
      <alignment horizontal="center" vertical="center"/>
    </xf>
    <xf numFmtId="49" fontId="0" fillId="41" borderId="46" xfId="0" applyNumberFormat="1" applyFill="1" applyBorder="1" applyAlignment="1">
      <alignment horizontal="center" vertical="center"/>
    </xf>
    <xf numFmtId="0" fontId="29" fillId="41" borderId="100" xfId="0" applyFont="1" applyFill="1" applyBorder="1" applyAlignment="1">
      <alignment horizontal="left" vertical="center"/>
    </xf>
    <xf numFmtId="0" fontId="1" fillId="41" borderId="100" xfId="0" applyFont="1" applyFill="1" applyBorder="1" applyAlignment="1">
      <alignment horizontal="left" vertical="center"/>
    </xf>
    <xf numFmtId="1" fontId="0" fillId="41" borderId="101" xfId="0" applyNumberFormat="1" applyFill="1" applyBorder="1" applyAlignment="1">
      <alignment horizontal="center" vertical="center"/>
    </xf>
    <xf numFmtId="0" fontId="1" fillId="0" borderId="56" xfId="0" applyFont="1" applyFill="1" applyBorder="1" applyAlignment="1">
      <alignment horizontal="left" vertical="center"/>
    </xf>
    <xf numFmtId="14" fontId="0" fillId="0" borderId="56" xfId="0" applyNumberFormat="1" applyFill="1" applyBorder="1" applyAlignment="1">
      <alignment horizontal="center" vertical="center"/>
    </xf>
    <xf numFmtId="1" fontId="0" fillId="0" borderId="46" xfId="0" applyNumberFormat="1" applyFill="1" applyBorder="1" applyAlignment="1">
      <alignment horizontal="center" vertical="center"/>
    </xf>
    <xf numFmtId="14" fontId="1" fillId="41" borderId="101" xfId="0" applyNumberFormat="1" applyFont="1" applyFill="1" applyBorder="1" applyAlignment="1">
      <alignment horizontal="center" vertical="center"/>
    </xf>
    <xf numFmtId="14" fontId="1" fillId="0" borderId="46" xfId="0" applyNumberFormat="1" applyFont="1" applyFill="1" applyBorder="1" applyAlignment="1">
      <alignment horizontal="center" vertical="center"/>
    </xf>
    <xf numFmtId="49" fontId="0" fillId="40" borderId="46" xfId="0" applyNumberFormat="1" applyFill="1" applyBorder="1" applyAlignment="1">
      <alignment horizontal="center" vertical="center"/>
    </xf>
    <xf numFmtId="0" fontId="19" fillId="45" borderId="102" xfId="0" applyFont="1" applyFill="1" applyBorder="1" applyAlignment="1">
      <alignment horizontal="center" vertical="center"/>
    </xf>
    <xf numFmtId="0" fontId="27" fillId="45" borderId="0" xfId="0" applyFont="1" applyFill="1" applyBorder="1" applyAlignment="1">
      <alignment horizontal="center" vertical="center"/>
    </xf>
    <xf numFmtId="0" fontId="19" fillId="45" borderId="0" xfId="0" applyFont="1" applyFill="1" applyBorder="1" applyAlignment="1">
      <alignment horizontal="center" vertical="center"/>
    </xf>
    <xf numFmtId="0" fontId="27" fillId="45" borderId="103" xfId="0" applyFont="1" applyFill="1" applyBorder="1" applyAlignment="1">
      <alignment horizontal="center" vertical="center"/>
    </xf>
    <xf numFmtId="0" fontId="24" fillId="45" borderId="0" xfId="0" applyFont="1" applyFill="1" applyBorder="1" applyAlignment="1">
      <alignment horizontal="center" vertical="center"/>
    </xf>
    <xf numFmtId="0" fontId="19" fillId="45" borderId="103" xfId="0" applyFont="1" applyFill="1" applyBorder="1" applyAlignment="1">
      <alignment horizontal="center" vertical="center"/>
    </xf>
    <xf numFmtId="0" fontId="19" fillId="45" borderId="104" xfId="0" applyFont="1" applyFill="1" applyBorder="1" applyAlignment="1">
      <alignment horizontal="center" vertical="center"/>
    </xf>
    <xf numFmtId="0" fontId="19" fillId="45" borderId="105" xfId="0" applyFont="1" applyFill="1" applyBorder="1" applyAlignment="1">
      <alignment horizontal="center" vertical="center"/>
    </xf>
    <xf numFmtId="0" fontId="19" fillId="45" borderId="106" xfId="0" applyFont="1" applyFill="1" applyBorder="1" applyAlignment="1">
      <alignment horizontal="center" vertical="center"/>
    </xf>
    <xf numFmtId="0" fontId="84" fillId="22" borderId="15" xfId="0" applyFont="1" applyFill="1" applyBorder="1" applyAlignment="1">
      <alignment horizontal="center" vertical="center"/>
    </xf>
    <xf numFmtId="0" fontId="74" fillId="22" borderId="15" xfId="0" applyFont="1" applyFill="1" applyBorder="1" applyAlignment="1">
      <alignment horizontal="center" vertical="center"/>
    </xf>
    <xf numFmtId="0" fontId="74" fillId="22" borderId="107" xfId="0" applyFont="1" applyFill="1" applyBorder="1" applyAlignment="1">
      <alignment horizontal="center" vertical="center"/>
    </xf>
    <xf numFmtId="0" fontId="75" fillId="22" borderId="52" xfId="0" applyFont="1" applyFill="1" applyBorder="1" applyAlignment="1">
      <alignment horizontal="center" vertical="center"/>
    </xf>
    <xf numFmtId="0" fontId="75" fillId="26" borderId="19" xfId="0" applyFont="1" applyFill="1" applyBorder="1" applyAlignment="1">
      <alignment horizontal="center" vertical="center"/>
    </xf>
    <xf numFmtId="0" fontId="75" fillId="22" borderId="19" xfId="0" applyFont="1" applyFill="1" applyBorder="1" applyAlignment="1">
      <alignment horizontal="center" vertical="center"/>
    </xf>
    <xf numFmtId="1" fontId="63" fillId="33" borderId="26" xfId="0" applyNumberFormat="1" applyFont="1" applyFill="1" applyBorder="1" applyAlignment="1">
      <alignment horizontal="center" vertical="center" wrapText="1"/>
    </xf>
    <xf numFmtId="1" fontId="63" fillId="34" borderId="26" xfId="0" applyNumberFormat="1" applyFont="1" applyFill="1" applyBorder="1" applyAlignment="1">
      <alignment horizontal="center" vertical="center" wrapText="1"/>
    </xf>
    <xf numFmtId="1" fontId="63" fillId="35" borderId="26" xfId="0" applyNumberFormat="1" applyFont="1" applyFill="1" applyBorder="1" applyAlignment="1">
      <alignment horizontal="center" vertical="center" wrapText="1"/>
    </xf>
    <xf numFmtId="1" fontId="0" fillId="37" borderId="26" xfId="0" applyNumberFormat="1" applyFill="1" applyBorder="1" applyAlignment="1">
      <alignment horizontal="center" vertical="center" wrapText="1"/>
    </xf>
    <xf numFmtId="1" fontId="0" fillId="28" borderId="26" xfId="0" applyNumberFormat="1" applyFill="1" applyBorder="1" applyAlignment="1">
      <alignment horizontal="center" vertical="center" wrapText="1"/>
    </xf>
    <xf numFmtId="1" fontId="0" fillId="37" borderId="47" xfId="0" applyNumberFormat="1" applyFill="1" applyBorder="1" applyAlignment="1">
      <alignment horizontal="center" vertical="center" wrapText="1"/>
    </xf>
    <xf numFmtId="0" fontId="32" fillId="40" borderId="54" xfId="0" applyFont="1" applyFill="1" applyBorder="1" applyAlignment="1">
      <alignment horizontal="center" vertical="center"/>
    </xf>
    <xf numFmtId="0" fontId="32" fillId="40" borderId="108" xfId="0" applyFont="1" applyFill="1" applyBorder="1" applyAlignment="1">
      <alignment horizontal="center" vertical="center"/>
    </xf>
    <xf numFmtId="1" fontId="0" fillId="40" borderId="26" xfId="0" applyNumberFormat="1" applyFill="1" applyBorder="1" applyAlignment="1">
      <alignment horizontal="center" vertical="center" wrapText="1"/>
    </xf>
    <xf numFmtId="1" fontId="29" fillId="33" borderId="26" xfId="0" applyNumberFormat="1" applyFont="1" applyFill="1" applyBorder="1" applyAlignment="1">
      <alignment horizontal="center" vertical="center" wrapText="1"/>
    </xf>
    <xf numFmtId="1" fontId="29" fillId="34" borderId="26" xfId="0" applyNumberFormat="1" applyFont="1" applyFill="1" applyBorder="1" applyAlignment="1">
      <alignment horizontal="center" vertical="center" wrapText="1"/>
    </xf>
    <xf numFmtId="1" fontId="50" fillId="37" borderId="26" xfId="0" applyNumberFormat="1" applyFont="1" applyFill="1" applyBorder="1" applyAlignment="1">
      <alignment horizontal="center" vertical="center" wrapText="1"/>
    </xf>
    <xf numFmtId="1" fontId="50" fillId="28" borderId="26" xfId="0" applyNumberFormat="1" applyFont="1" applyFill="1" applyBorder="1" applyAlignment="1">
      <alignment horizontal="center" vertical="center" wrapText="1"/>
    </xf>
    <xf numFmtId="0" fontId="43" fillId="26" borderId="69" xfId="0" applyFont="1" applyFill="1" applyBorder="1" applyAlignment="1">
      <alignment horizontal="center" vertical="center"/>
    </xf>
    <xf numFmtId="2" fontId="62" fillId="32" borderId="26" xfId="0" applyNumberFormat="1" applyFont="1" applyFill="1" applyBorder="1" applyAlignment="1">
      <alignment horizontal="center" vertical="center"/>
    </xf>
    <xf numFmtId="2" fontId="0" fillId="0" borderId="0" xfId="0" applyNumberFormat="1"/>
    <xf numFmtId="2" fontId="29" fillId="33" borderId="26" xfId="0" applyNumberFormat="1" applyFont="1" applyFill="1" applyBorder="1" applyAlignment="1">
      <alignment horizontal="center" vertical="center" wrapText="1"/>
    </xf>
    <xf numFmtId="2" fontId="29" fillId="34" borderId="26" xfId="0" applyNumberFormat="1" applyFont="1" applyFill="1" applyBorder="1" applyAlignment="1">
      <alignment horizontal="center" vertical="center" wrapText="1"/>
    </xf>
    <xf numFmtId="49" fontId="1" fillId="41" borderId="100" xfId="0" applyNumberFormat="1" applyFont="1" applyFill="1" applyBorder="1" applyAlignment="1">
      <alignment horizontal="center" vertical="center"/>
    </xf>
    <xf numFmtId="14" fontId="0" fillId="41" borderId="101" xfId="0" applyNumberFormat="1" applyFill="1" applyBorder="1" applyAlignment="1">
      <alignment horizontal="center" vertical="center"/>
    </xf>
    <xf numFmtId="14" fontId="0" fillId="0" borderId="46" xfId="0" applyNumberFormat="1" applyFill="1" applyBorder="1" applyAlignment="1">
      <alignment horizontal="center" vertical="center"/>
    </xf>
    <xf numFmtId="14" fontId="0" fillId="0" borderId="0" xfId="0" applyNumberFormat="1"/>
    <xf numFmtId="0" fontId="29" fillId="31" borderId="26" xfId="0" applyNumberFormat="1" applyFont="1" applyFill="1" applyBorder="1" applyAlignment="1">
      <alignment horizontal="center" vertical="center"/>
    </xf>
    <xf numFmtId="0" fontId="0" fillId="41" borderId="48" xfId="0" applyNumberFormat="1" applyFill="1" applyBorder="1" applyAlignment="1">
      <alignment horizontal="center" vertical="center"/>
    </xf>
    <xf numFmtId="0" fontId="0" fillId="0" borderId="56" xfId="0" applyNumberFormat="1" applyFill="1" applyBorder="1" applyAlignment="1">
      <alignment horizontal="center" vertical="center"/>
    </xf>
    <xf numFmtId="0" fontId="0" fillId="41" borderId="101" xfId="0" applyNumberFormat="1" applyFill="1" applyBorder="1" applyAlignment="1">
      <alignment horizontal="center" vertical="center"/>
    </xf>
    <xf numFmtId="0" fontId="0" fillId="0" borderId="0" xfId="0" applyNumberFormat="1" applyAlignment="1">
      <alignment horizontal="center"/>
    </xf>
    <xf numFmtId="0" fontId="29" fillId="0" borderId="109" xfId="0" applyFont="1" applyFill="1" applyBorder="1" applyAlignment="1">
      <alignment horizontal="left" vertical="center"/>
    </xf>
    <xf numFmtId="14" fontId="0" fillId="0" borderId="109" xfId="0" applyNumberFormat="1" applyFill="1" applyBorder="1" applyAlignment="1">
      <alignment horizontal="center" vertical="center"/>
    </xf>
    <xf numFmtId="1" fontId="0" fillId="0" borderId="109" xfId="0" applyNumberFormat="1" applyFill="1" applyBorder="1" applyAlignment="1">
      <alignment horizontal="center" vertical="center"/>
    </xf>
    <xf numFmtId="49" fontId="1" fillId="0" borderId="109" xfId="0" applyNumberFormat="1" applyFont="1" applyFill="1" applyBorder="1" applyAlignment="1">
      <alignment horizontal="center" vertical="center"/>
    </xf>
    <xf numFmtId="0" fontId="29" fillId="0" borderId="57" xfId="0" applyFont="1" applyFill="1" applyBorder="1" applyAlignment="1">
      <alignment horizontal="left" vertical="center"/>
    </xf>
    <xf numFmtId="14" fontId="0" fillId="0" borderId="85" xfId="0" applyNumberFormat="1" applyFill="1" applyBorder="1" applyAlignment="1">
      <alignment horizontal="center" vertical="center"/>
    </xf>
    <xf numFmtId="1" fontId="0" fillId="0" borderId="57" xfId="0" applyNumberFormat="1" applyFill="1" applyBorder="1" applyAlignment="1">
      <alignment horizontal="center" vertical="center"/>
    </xf>
    <xf numFmtId="49" fontId="1" fillId="0" borderId="57" xfId="0" applyNumberFormat="1" applyFont="1" applyFill="1" applyBorder="1" applyAlignment="1">
      <alignment horizontal="center" vertical="center"/>
    </xf>
    <xf numFmtId="2" fontId="0" fillId="43" borderId="109" xfId="0" applyNumberFormat="1" applyFill="1" applyBorder="1" applyAlignment="1">
      <alignment horizontal="center" vertical="center"/>
    </xf>
    <xf numFmtId="0" fontId="0" fillId="0" borderId="101" xfId="0" applyNumberFormat="1" applyFill="1" applyBorder="1" applyAlignment="1">
      <alignment horizontal="center" vertical="center"/>
    </xf>
    <xf numFmtId="1" fontId="0" fillId="41" borderId="26" xfId="0" applyNumberFormat="1" applyFill="1" applyBorder="1" applyAlignment="1">
      <alignment horizontal="center" vertical="center" wrapText="1"/>
    </xf>
    <xf numFmtId="0" fontId="1" fillId="41" borderId="26" xfId="0" applyFont="1" applyFill="1" applyBorder="1" applyAlignment="1">
      <alignment horizontal="center" vertical="center"/>
    </xf>
    <xf numFmtId="0" fontId="1" fillId="41" borderId="81" xfId="0" applyFont="1" applyFill="1" applyBorder="1" applyAlignment="1">
      <alignment horizontal="center" vertical="center"/>
    </xf>
    <xf numFmtId="1" fontId="50" fillId="40" borderId="26" xfId="0" applyNumberFormat="1" applyFont="1" applyFill="1" applyBorder="1" applyAlignment="1">
      <alignment horizontal="center" vertical="center" wrapText="1"/>
    </xf>
    <xf numFmtId="1" fontId="50" fillId="41" borderId="26" xfId="0" applyNumberFormat="1" applyFont="1" applyFill="1" applyBorder="1" applyAlignment="1">
      <alignment horizontal="center" vertical="center" wrapText="1"/>
    </xf>
    <xf numFmtId="0" fontId="44" fillId="22" borderId="68" xfId="0" applyFont="1" applyFill="1" applyBorder="1" applyAlignment="1">
      <alignment horizontal="center" vertical="center"/>
    </xf>
    <xf numFmtId="0" fontId="44" fillId="22" borderId="21" xfId="0" applyFont="1" applyFill="1" applyBorder="1" applyAlignment="1">
      <alignment horizontal="center" vertical="center"/>
    </xf>
    <xf numFmtId="0" fontId="44" fillId="22" borderId="60" xfId="0" applyFont="1" applyFill="1" applyBorder="1" applyAlignment="1">
      <alignment horizontal="center" vertical="center"/>
    </xf>
    <xf numFmtId="0" fontId="44" fillId="22" borderId="64" xfId="0" applyFont="1" applyFill="1" applyBorder="1" applyAlignment="1">
      <alignment horizontal="center" vertical="center"/>
    </xf>
    <xf numFmtId="0" fontId="44" fillId="22" borderId="66" xfId="0" applyFont="1" applyFill="1" applyBorder="1" applyAlignment="1">
      <alignment horizontal="center" vertical="center"/>
    </xf>
    <xf numFmtId="0" fontId="46" fillId="4" borderId="110" xfId="0" applyFont="1" applyFill="1" applyBorder="1" applyAlignment="1">
      <alignment horizontal="center" vertical="center"/>
    </xf>
    <xf numFmtId="0" fontId="64" fillId="38" borderId="111" xfId="0" applyNumberFormat="1" applyFont="1" applyFill="1" applyBorder="1" applyAlignment="1">
      <alignment horizontal="center" vertical="center"/>
    </xf>
    <xf numFmtId="0" fontId="42" fillId="36" borderId="31" xfId="0" applyFont="1" applyFill="1" applyBorder="1" applyAlignment="1">
      <alignment horizontal="center" vertical="center"/>
    </xf>
    <xf numFmtId="0" fontId="0" fillId="46" borderId="112" xfId="0" applyFill="1" applyBorder="1" applyAlignment="1">
      <alignment vertical="center" wrapText="1"/>
    </xf>
    <xf numFmtId="0" fontId="0" fillId="46" borderId="26" xfId="0" applyFill="1" applyBorder="1" applyAlignment="1">
      <alignment vertical="center" wrapText="1"/>
    </xf>
    <xf numFmtId="0" fontId="0" fillId="46" borderId="113" xfId="0" applyFill="1" applyBorder="1" applyAlignment="1">
      <alignment vertical="center" wrapText="1"/>
    </xf>
    <xf numFmtId="0" fontId="77" fillId="47" borderId="114" xfId="0" applyFont="1" applyFill="1" applyBorder="1" applyAlignment="1">
      <alignment horizontal="center" vertical="center" wrapText="1"/>
    </xf>
    <xf numFmtId="0" fontId="78" fillId="47" borderId="115" xfId="0" applyFont="1" applyFill="1" applyBorder="1" applyAlignment="1">
      <alignment horizontal="center" vertical="center" wrapText="1"/>
    </xf>
    <xf numFmtId="0" fontId="77" fillId="47" borderId="115" xfId="0" applyFont="1" applyFill="1" applyBorder="1" applyAlignment="1">
      <alignment horizontal="center" vertical="center" wrapText="1"/>
    </xf>
    <xf numFmtId="0" fontId="78" fillId="47" borderId="116" xfId="0" applyFont="1" applyFill="1" applyBorder="1" applyAlignment="1">
      <alignment horizontal="center" vertical="center" wrapText="1"/>
    </xf>
    <xf numFmtId="0" fontId="29" fillId="47" borderId="115" xfId="0" applyFont="1" applyFill="1" applyBorder="1" applyAlignment="1">
      <alignment horizontal="center" vertical="center" wrapText="1"/>
    </xf>
    <xf numFmtId="0" fontId="29" fillId="47" borderId="117" xfId="0" applyFont="1" applyFill="1" applyBorder="1" applyAlignment="1">
      <alignment horizontal="center" vertical="center" wrapText="1"/>
    </xf>
    <xf numFmtId="0" fontId="75" fillId="37" borderId="26" xfId="0" applyFont="1" applyFill="1" applyBorder="1" applyAlignment="1">
      <alignment horizontal="center"/>
    </xf>
    <xf numFmtId="0" fontId="1" fillId="40" borderId="55" xfId="0" applyFont="1" applyFill="1" applyBorder="1" applyAlignment="1">
      <alignment horizontal="center" vertical="center"/>
    </xf>
    <xf numFmtId="0" fontId="76" fillId="46" borderId="119" xfId="32" applyFont="1" applyFill="1" applyBorder="1" applyAlignment="1">
      <alignment vertical="center" wrapText="1"/>
    </xf>
    <xf numFmtId="14" fontId="1" fillId="0" borderId="89" xfId="0" applyNumberFormat="1" applyFont="1" applyFill="1" applyBorder="1" applyAlignment="1">
      <alignment horizontal="center" vertical="center"/>
    </xf>
    <xf numFmtId="0" fontId="0" fillId="28" borderId="26" xfId="0" applyFill="1" applyBorder="1"/>
    <xf numFmtId="0" fontId="0" fillId="41" borderId="41" xfId="0" applyFill="1" applyBorder="1" applyAlignment="1">
      <alignment horizontal="center" vertical="center"/>
    </xf>
    <xf numFmtId="0" fontId="0" fillId="41" borderId="42" xfId="0" applyFill="1" applyBorder="1" applyAlignment="1">
      <alignment horizontal="center" vertical="center"/>
    </xf>
    <xf numFmtId="0" fontId="0" fillId="41" borderId="121" xfId="0" applyFill="1" applyBorder="1" applyAlignment="1">
      <alignment horizontal="center" vertical="center"/>
    </xf>
    <xf numFmtId="0" fontId="69" fillId="25" borderId="25" xfId="0" applyFont="1" applyFill="1" applyBorder="1" applyAlignment="1">
      <alignment horizontal="center" vertical="center"/>
    </xf>
    <xf numFmtId="0" fontId="76" fillId="0" borderId="119" xfId="32" applyFont="1" applyBorder="1" applyAlignment="1">
      <alignment vertical="center" wrapText="1"/>
    </xf>
    <xf numFmtId="0" fontId="0" fillId="0" borderId="112" xfId="0" applyBorder="1" applyAlignment="1">
      <alignment vertical="center" wrapText="1"/>
    </xf>
    <xf numFmtId="0" fontId="0" fillId="0" borderId="26" xfId="0" applyBorder="1" applyAlignment="1">
      <alignment vertical="center" wrapText="1"/>
    </xf>
    <xf numFmtId="0" fontId="0" fillId="0" borderId="113" xfId="0" applyBorder="1" applyAlignment="1">
      <alignment vertical="center" wrapText="1"/>
    </xf>
    <xf numFmtId="0" fontId="76" fillId="0" borderId="122" xfId="32" applyFont="1" applyBorder="1" applyAlignment="1">
      <alignment vertical="center" wrapText="1"/>
    </xf>
    <xf numFmtId="0" fontId="0" fillId="0" borderId="123" xfId="0" applyBorder="1" applyAlignment="1">
      <alignment vertical="center" wrapText="1"/>
    </xf>
    <xf numFmtId="0" fontId="0" fillId="0" borderId="47" xfId="0" applyBorder="1" applyAlignment="1">
      <alignment vertical="center" wrapText="1"/>
    </xf>
    <xf numFmtId="0" fontId="0" fillId="0" borderId="124" xfId="0" applyBorder="1" applyAlignment="1">
      <alignment vertical="center" wrapText="1"/>
    </xf>
    <xf numFmtId="0" fontId="0" fillId="0" borderId="0" xfId="0" applyFill="1" applyAlignment="1">
      <alignment horizontal="center" vertical="center" wrapText="1"/>
    </xf>
    <xf numFmtId="0" fontId="76" fillId="46" borderId="122" xfId="32" applyFont="1" applyFill="1" applyBorder="1" applyAlignment="1">
      <alignment vertical="center" wrapText="1"/>
    </xf>
    <xf numFmtId="0" fontId="0" fillId="46" borderId="123" xfId="0" applyFill="1" applyBorder="1" applyAlignment="1">
      <alignment vertical="center" wrapText="1"/>
    </xf>
    <xf numFmtId="0" fontId="0" fillId="46" borderId="47" xfId="0" applyFill="1" applyBorder="1" applyAlignment="1">
      <alignment vertical="center" wrapText="1"/>
    </xf>
    <xf numFmtId="0" fontId="0" fillId="46" borderId="124" xfId="0" applyFill="1" applyBorder="1" applyAlignment="1">
      <alignment vertical="center" wrapText="1"/>
    </xf>
    <xf numFmtId="0" fontId="76" fillId="0" borderId="125" xfId="32" applyFont="1" applyBorder="1" applyAlignment="1">
      <alignment vertical="center" wrapText="1"/>
    </xf>
    <xf numFmtId="0" fontId="0" fillId="0" borderId="126" xfId="0" applyBorder="1" applyAlignment="1">
      <alignment vertical="center" wrapText="1"/>
    </xf>
    <xf numFmtId="0" fontId="0" fillId="0" borderId="127" xfId="0" applyBorder="1" applyAlignment="1">
      <alignment vertical="center" wrapText="1"/>
    </xf>
    <xf numFmtId="0" fontId="0" fillId="0" borderId="128" xfId="0" applyBorder="1" applyAlignment="1">
      <alignment vertical="center" wrapText="1"/>
    </xf>
    <xf numFmtId="0" fontId="29" fillId="0" borderId="0" xfId="0" applyFont="1" applyFill="1" applyBorder="1" applyAlignment="1">
      <alignment horizontal="center" vertical="center"/>
    </xf>
    <xf numFmtId="0" fontId="0" fillId="0" borderId="0" xfId="0" applyBorder="1"/>
    <xf numFmtId="0" fontId="31" fillId="0" borderId="0" xfId="0" applyFont="1" applyBorder="1"/>
    <xf numFmtId="0" fontId="31" fillId="0" borderId="0" xfId="0" applyFont="1" applyFill="1" applyBorder="1" applyAlignment="1">
      <alignment vertical="center"/>
    </xf>
    <xf numFmtId="0" fontId="83" fillId="0" borderId="47" xfId="0" applyFont="1" applyBorder="1" applyAlignment="1">
      <alignment horizontal="center" vertical="center"/>
    </xf>
    <xf numFmtId="0" fontId="1" fillId="0" borderId="129" xfId="0" applyFont="1" applyBorder="1" applyAlignment="1">
      <alignment horizontal="center" vertical="center"/>
    </xf>
    <xf numFmtId="0" fontId="83" fillId="41" borderId="81" xfId="0" applyFont="1" applyFill="1" applyBorder="1" applyAlignment="1">
      <alignment horizontal="center" vertical="center"/>
    </xf>
    <xf numFmtId="0" fontId="83" fillId="41" borderId="26" xfId="0" applyFont="1" applyFill="1" applyBorder="1" applyAlignment="1">
      <alignment horizontal="center" vertical="center"/>
    </xf>
    <xf numFmtId="0" fontId="0" fillId="0" borderId="84" xfId="0" applyFill="1" applyBorder="1" applyAlignment="1">
      <alignment horizontal="center" vertical="center"/>
    </xf>
    <xf numFmtId="0" fontId="47" fillId="17" borderId="11" xfId="0" applyFont="1" applyFill="1" applyBorder="1" applyAlignment="1">
      <alignment horizontal="center" vertical="center"/>
    </xf>
    <xf numFmtId="0" fontId="47" fillId="17" borderId="130" xfId="0" applyFont="1" applyFill="1" applyBorder="1" applyAlignment="1">
      <alignment horizontal="center" vertical="center"/>
    </xf>
    <xf numFmtId="0" fontId="47" fillId="0" borderId="0" xfId="0" applyFont="1" applyFill="1" applyBorder="1" applyAlignment="1">
      <alignment horizontal="center" vertical="center"/>
    </xf>
    <xf numFmtId="14" fontId="48" fillId="0" borderId="0" xfId="0" applyNumberFormat="1" applyFont="1" applyFill="1" applyBorder="1" applyAlignment="1">
      <alignment horizontal="center" vertical="center"/>
    </xf>
    <xf numFmtId="0" fontId="0" fillId="40" borderId="54" xfId="0" applyFill="1" applyBorder="1" applyAlignment="1">
      <alignment horizontal="center" vertical="center"/>
    </xf>
    <xf numFmtId="0" fontId="1" fillId="0" borderId="81" xfId="0" applyFont="1" applyFill="1" applyBorder="1" applyAlignment="1">
      <alignment horizontal="center" vertical="center"/>
    </xf>
    <xf numFmtId="0" fontId="83" fillId="0" borderId="26" xfId="0" applyFont="1" applyFill="1" applyBorder="1" applyAlignment="1">
      <alignment horizontal="center" vertical="center"/>
    </xf>
    <xf numFmtId="0" fontId="1" fillId="0" borderId="26" xfId="0" applyFont="1" applyFill="1" applyBorder="1" applyAlignment="1">
      <alignment horizontal="center" vertical="center"/>
    </xf>
    <xf numFmtId="0" fontId="0" fillId="0" borderId="27" xfId="0" applyFill="1" applyBorder="1" applyAlignment="1">
      <alignment horizontal="center"/>
    </xf>
    <xf numFmtId="0" fontId="0" fillId="0" borderId="26" xfId="0" applyFill="1" applyBorder="1" applyAlignment="1">
      <alignment horizontal="center"/>
    </xf>
    <xf numFmtId="0" fontId="19" fillId="0" borderId="0" xfId="0" applyFont="1" applyBorder="1" applyAlignment="1">
      <alignment horizontal="center"/>
    </xf>
    <xf numFmtId="0" fontId="0" fillId="0" borderId="0" xfId="0" applyFill="1" applyAlignment="1">
      <alignment horizontal="left"/>
    </xf>
    <xf numFmtId="0" fontId="0" fillId="43" borderId="0" xfId="0" applyFill="1" applyAlignment="1">
      <alignment horizontal="center" vertical="center"/>
    </xf>
    <xf numFmtId="0" fontId="0" fillId="48" borderId="0" xfId="0" applyFill="1" applyAlignment="1">
      <alignment horizontal="left"/>
    </xf>
    <xf numFmtId="0" fontId="0" fillId="48" borderId="0" xfId="0" applyFill="1" applyAlignment="1">
      <alignment horizontal="center" vertical="center"/>
    </xf>
    <xf numFmtId="0" fontId="0" fillId="48" borderId="0" xfId="0" applyFill="1"/>
    <xf numFmtId="0" fontId="0" fillId="48" borderId="0" xfId="0" applyFill="1" applyAlignment="1">
      <alignment horizontal="center"/>
    </xf>
    <xf numFmtId="0" fontId="80" fillId="33" borderId="26" xfId="0" applyFont="1" applyFill="1" applyBorder="1" applyAlignment="1">
      <alignment horizontal="center" vertical="center" wrapText="1"/>
    </xf>
    <xf numFmtId="0" fontId="80" fillId="34" borderId="26" xfId="0" applyFont="1" applyFill="1" applyBorder="1" applyAlignment="1">
      <alignment horizontal="center" vertical="center" wrapText="1"/>
    </xf>
    <xf numFmtId="0" fontId="81" fillId="37" borderId="26" xfId="0" applyFont="1" applyFill="1" applyBorder="1" applyAlignment="1">
      <alignment horizontal="center" vertical="center" wrapText="1"/>
    </xf>
    <xf numFmtId="0" fontId="81" fillId="28" borderId="26" xfId="0" applyFont="1" applyFill="1" applyBorder="1" applyAlignment="1">
      <alignment horizontal="center" vertical="center" wrapText="1"/>
    </xf>
    <xf numFmtId="164" fontId="81" fillId="28" borderId="26" xfId="0" applyNumberFormat="1" applyFont="1" applyFill="1" applyBorder="1" applyAlignment="1">
      <alignment horizontal="center" vertical="center" wrapText="1"/>
    </xf>
    <xf numFmtId="164" fontId="81" fillId="37" borderId="26" xfId="0" applyNumberFormat="1" applyFont="1" applyFill="1" applyBorder="1" applyAlignment="1">
      <alignment horizontal="center" vertical="center" wrapText="1"/>
    </xf>
    <xf numFmtId="0" fontId="81" fillId="41" borderId="26" xfId="0" applyFont="1" applyFill="1" applyBorder="1" applyAlignment="1">
      <alignment horizontal="center" vertical="center" wrapText="1"/>
    </xf>
    <xf numFmtId="0" fontId="81" fillId="40" borderId="26" xfId="0" applyFont="1" applyFill="1" applyBorder="1" applyAlignment="1">
      <alignment horizontal="center" vertical="center" wrapText="1"/>
    </xf>
    <xf numFmtId="0" fontId="0" fillId="40" borderId="0" xfId="0" applyFill="1"/>
    <xf numFmtId="0" fontId="1" fillId="40" borderId="0" xfId="0" applyFont="1" applyFill="1"/>
    <xf numFmtId="2" fontId="0" fillId="40" borderId="84" xfId="0" applyNumberFormat="1" applyFill="1" applyBorder="1" applyAlignment="1">
      <alignment horizontal="center" vertical="center" wrapText="1"/>
    </xf>
    <xf numFmtId="0" fontId="85" fillId="0" borderId="0" xfId="0" applyFont="1" applyFill="1" applyBorder="1" applyAlignment="1">
      <alignment horizontal="center" vertical="top" wrapText="1"/>
    </xf>
    <xf numFmtId="0" fontId="85" fillId="0" borderId="0" xfId="0" applyFont="1" applyFill="1" applyBorder="1" applyAlignment="1">
      <alignment horizontal="left" vertical="top"/>
    </xf>
    <xf numFmtId="0" fontId="0" fillId="0" borderId="86" xfId="0" applyFill="1" applyBorder="1"/>
    <xf numFmtId="0" fontId="85" fillId="0" borderId="86" xfId="0" applyFont="1" applyFill="1" applyBorder="1" applyAlignment="1">
      <alignment horizontal="center" vertical="top" wrapText="1"/>
    </xf>
    <xf numFmtId="0" fontId="65" fillId="37" borderId="49" xfId="0" applyFont="1" applyFill="1" applyBorder="1" applyAlignment="1">
      <alignment horizontal="left" vertical="center"/>
    </xf>
    <xf numFmtId="0" fontId="0" fillId="40" borderId="47" xfId="0" applyFill="1" applyBorder="1"/>
    <xf numFmtId="14" fontId="1" fillId="0" borderId="55" xfId="0" applyNumberFormat="1" applyFont="1" applyFill="1" applyBorder="1" applyAlignment="1">
      <alignment horizontal="center" vertical="center"/>
    </xf>
    <xf numFmtId="0" fontId="32" fillId="0" borderId="0" xfId="0" applyFont="1" applyFill="1" applyAlignment="1">
      <alignment horizontal="center" vertical="center"/>
    </xf>
    <xf numFmtId="0" fontId="86" fillId="0" borderId="0" xfId="0" applyFont="1" applyFill="1" applyBorder="1" applyAlignment="1">
      <alignment horizontal="center" vertical="top" wrapText="1"/>
    </xf>
    <xf numFmtId="0" fontId="30" fillId="41" borderId="46" xfId="32" applyFont="1" applyFill="1" applyBorder="1" applyAlignment="1" applyProtection="1">
      <alignment horizontal="center" vertical="center"/>
    </xf>
    <xf numFmtId="0" fontId="30" fillId="0" borderId="57" xfId="32" applyFont="1" applyFill="1" applyBorder="1" applyAlignment="1" applyProtection="1">
      <alignment horizontal="center" vertical="center"/>
    </xf>
    <xf numFmtId="0" fontId="30" fillId="0" borderId="109" xfId="32" applyFont="1" applyFill="1" applyBorder="1" applyAlignment="1" applyProtection="1">
      <alignment horizontal="center" vertical="center"/>
    </xf>
    <xf numFmtId="0" fontId="30" fillId="41" borderId="100" xfId="32" applyFont="1" applyFill="1" applyBorder="1" applyAlignment="1" applyProtection="1">
      <alignment horizontal="center" vertical="center"/>
    </xf>
    <xf numFmtId="0" fontId="51" fillId="0" borderId="0" xfId="0" applyFont="1"/>
    <xf numFmtId="0" fontId="30" fillId="0" borderId="46" xfId="32" applyFill="1" applyBorder="1" applyAlignment="1" applyProtection="1">
      <alignment horizontal="center" vertical="center"/>
    </xf>
    <xf numFmtId="0" fontId="87" fillId="0" borderId="0" xfId="0" applyFont="1" applyAlignment="1">
      <alignment horizontal="left" vertical="center"/>
    </xf>
    <xf numFmtId="0" fontId="87" fillId="0" borderId="0" xfId="0" applyFont="1"/>
    <xf numFmtId="0" fontId="0" fillId="29" borderId="154" xfId="0" applyFill="1" applyBorder="1"/>
    <xf numFmtId="0" fontId="32" fillId="40" borderId="0" xfId="0" applyFont="1" applyFill="1" applyBorder="1" applyAlignment="1">
      <alignment horizontal="center" vertical="center"/>
    </xf>
    <xf numFmtId="0" fontId="1" fillId="40" borderId="0" xfId="0" applyFont="1" applyFill="1" applyBorder="1" applyAlignment="1">
      <alignment horizontal="center" vertical="center"/>
    </xf>
    <xf numFmtId="0" fontId="83" fillId="40" borderId="0" xfId="0" applyFont="1" applyFill="1" applyBorder="1" applyAlignment="1">
      <alignment horizontal="center"/>
    </xf>
    <xf numFmtId="0" fontId="19" fillId="0" borderId="0" xfId="0" applyFont="1" applyFill="1" applyBorder="1" applyAlignment="1">
      <alignment horizontal="center" vertical="center" shrinkToFit="1"/>
    </xf>
    <xf numFmtId="0" fontId="0" fillId="0" borderId="0" xfId="0" applyFill="1" applyBorder="1" applyAlignment="1">
      <alignment horizontal="right" vertical="center"/>
    </xf>
    <xf numFmtId="0" fontId="32" fillId="43" borderId="108" xfId="0" applyFont="1" applyFill="1" applyBorder="1" applyAlignment="1">
      <alignment horizontal="center" vertical="center"/>
    </xf>
    <xf numFmtId="14" fontId="1" fillId="43" borderId="55" xfId="0" applyNumberFormat="1" applyFont="1" applyFill="1" applyBorder="1" applyAlignment="1">
      <alignment horizontal="center" vertical="center"/>
    </xf>
    <xf numFmtId="0" fontId="1" fillId="43" borderId="55" xfId="0" applyFont="1" applyFill="1" applyBorder="1" applyAlignment="1">
      <alignment horizontal="center" vertical="center"/>
    </xf>
    <xf numFmtId="0" fontId="0" fillId="43" borderId="55" xfId="0" applyFill="1" applyBorder="1" applyAlignment="1">
      <alignment horizontal="center" vertical="center"/>
    </xf>
    <xf numFmtId="0" fontId="83" fillId="43" borderId="118" xfId="0" applyFont="1" applyFill="1" applyBorder="1" applyAlignment="1">
      <alignment horizontal="center"/>
    </xf>
    <xf numFmtId="14" fontId="1" fillId="40" borderId="0" xfId="0" applyNumberFormat="1" applyFont="1" applyFill="1" applyBorder="1" applyAlignment="1">
      <alignment horizontal="center" vertical="center"/>
    </xf>
    <xf numFmtId="0" fontId="29" fillId="40" borderId="46" xfId="0" applyFont="1" applyFill="1" applyBorder="1" applyAlignment="1">
      <alignment horizontal="left" vertical="center"/>
    </xf>
    <xf numFmtId="0" fontId="1" fillId="40" borderId="46" xfId="0" applyFont="1" applyFill="1" applyBorder="1" applyAlignment="1">
      <alignment horizontal="left" vertical="center"/>
    </xf>
    <xf numFmtId="14" fontId="0" fillId="40" borderId="48" xfId="0" applyNumberFormat="1" applyFill="1" applyBorder="1" applyAlignment="1">
      <alignment horizontal="center" vertical="center"/>
    </xf>
    <xf numFmtId="0" fontId="0" fillId="40" borderId="48" xfId="0" applyNumberFormat="1" applyFill="1" applyBorder="1" applyAlignment="1">
      <alignment horizontal="center" vertical="center"/>
    </xf>
    <xf numFmtId="1" fontId="0" fillId="40" borderId="48" xfId="0" applyNumberFormat="1" applyFill="1" applyBorder="1" applyAlignment="1">
      <alignment horizontal="center" vertical="center"/>
    </xf>
    <xf numFmtId="0" fontId="30" fillId="40" borderId="46" xfId="32" applyFont="1" applyFill="1" applyBorder="1" applyAlignment="1" applyProtection="1">
      <alignment horizontal="center" vertical="center"/>
    </xf>
    <xf numFmtId="0" fontId="1" fillId="37" borderId="0" xfId="0" applyFont="1" applyFill="1" applyAlignment="1"/>
    <xf numFmtId="0" fontId="83" fillId="0" borderId="84" xfId="0" applyFont="1" applyFill="1" applyBorder="1" applyAlignment="1">
      <alignment horizontal="center" vertical="center"/>
    </xf>
    <xf numFmtId="0" fontId="1" fillId="40" borderId="0" xfId="0" applyFont="1" applyFill="1" applyAlignment="1"/>
    <xf numFmtId="0" fontId="23" fillId="22" borderId="92" xfId="0" applyFont="1" applyFill="1" applyBorder="1" applyAlignment="1">
      <alignment horizontal="center" vertical="center"/>
    </xf>
    <xf numFmtId="0" fontId="23" fillId="22" borderId="15" xfId="0" applyFont="1" applyFill="1" applyBorder="1" applyAlignment="1" applyProtection="1">
      <alignment horizontal="center" vertical="center"/>
      <protection locked="0"/>
    </xf>
    <xf numFmtId="0" fontId="23" fillId="22" borderId="49" xfId="0" applyFont="1" applyFill="1" applyBorder="1" applyAlignment="1" applyProtection="1">
      <alignment horizontal="center" vertical="center"/>
      <protection locked="0"/>
    </xf>
    <xf numFmtId="0" fontId="23" fillId="22" borderId="91" xfId="0" applyFont="1" applyFill="1" applyBorder="1" applyAlignment="1">
      <alignment horizontal="center" vertical="center"/>
    </xf>
    <xf numFmtId="0" fontId="23" fillId="22" borderId="97" xfId="0" applyFont="1" applyFill="1" applyBorder="1" applyAlignment="1">
      <alignment horizontal="center" vertical="center"/>
    </xf>
    <xf numFmtId="0" fontId="23" fillId="22" borderId="90" xfId="0" applyFont="1" applyFill="1" applyBorder="1" applyAlignment="1">
      <alignment horizontal="center" vertical="center"/>
    </xf>
    <xf numFmtId="0" fontId="23" fillId="22" borderId="94" xfId="0" applyFont="1" applyFill="1" applyBorder="1" applyAlignment="1">
      <alignment horizontal="center" vertical="center"/>
    </xf>
    <xf numFmtId="0" fontId="23" fillId="22" borderId="95" xfId="0" applyFont="1" applyFill="1" applyBorder="1" applyAlignment="1" applyProtection="1">
      <alignment horizontal="center" vertical="center"/>
      <protection locked="0"/>
    </xf>
    <xf numFmtId="0" fontId="23" fillId="22" borderId="96" xfId="0" applyFont="1" applyFill="1" applyBorder="1" applyAlignment="1">
      <alignment horizontal="center" vertical="center"/>
    </xf>
    <xf numFmtId="0" fontId="23" fillId="44" borderId="15" xfId="0" applyFont="1" applyFill="1" applyBorder="1" applyAlignment="1" applyProtection="1">
      <alignment horizontal="center" vertical="center"/>
      <protection locked="0"/>
    </xf>
    <xf numFmtId="0" fontId="23" fillId="44" borderId="91" xfId="0" applyFont="1" applyFill="1" applyBorder="1" applyAlignment="1">
      <alignment horizontal="center" vertical="center"/>
    </xf>
    <xf numFmtId="0" fontId="23" fillId="44" borderId="90" xfId="0" applyFont="1" applyFill="1" applyBorder="1" applyAlignment="1">
      <alignment horizontal="center" vertical="center"/>
    </xf>
    <xf numFmtId="0" fontId="23" fillId="44" borderId="94" xfId="0" applyFont="1" applyFill="1" applyBorder="1" applyAlignment="1">
      <alignment horizontal="center" vertical="center"/>
    </xf>
    <xf numFmtId="0" fontId="23" fillId="44" borderId="95" xfId="0" applyFont="1" applyFill="1" applyBorder="1" applyAlignment="1" applyProtection="1">
      <alignment horizontal="center" vertical="center"/>
      <protection locked="0"/>
    </xf>
    <xf numFmtId="0" fontId="23" fillId="44" borderId="96" xfId="0" applyFont="1" applyFill="1" applyBorder="1" applyAlignment="1">
      <alignment horizontal="center" vertical="center"/>
    </xf>
    <xf numFmtId="0" fontId="81" fillId="0" borderId="0" xfId="0" applyFont="1" applyFill="1" applyBorder="1" applyAlignment="1">
      <alignment horizontal="left" vertical="center" shrinkToFit="1"/>
    </xf>
    <xf numFmtId="0" fontId="89" fillId="22" borderId="90" xfId="0" applyFont="1" applyFill="1" applyBorder="1" applyAlignment="1">
      <alignment horizontal="center" vertical="center"/>
    </xf>
    <xf numFmtId="0" fontId="89" fillId="44" borderId="91" xfId="0" applyFont="1" applyFill="1" applyBorder="1" applyAlignment="1">
      <alignment horizontal="center" vertical="center"/>
    </xf>
    <xf numFmtId="0" fontId="89" fillId="44" borderId="90" xfId="0" applyFont="1" applyFill="1" applyBorder="1" applyAlignment="1">
      <alignment horizontal="center" vertical="center"/>
    </xf>
    <xf numFmtId="0" fontId="89" fillId="44" borderId="96" xfId="0" applyFont="1" applyFill="1" applyBorder="1" applyAlignment="1">
      <alignment horizontal="center" vertical="center"/>
    </xf>
    <xf numFmtId="0" fontId="89" fillId="22" borderId="91" xfId="0" applyFont="1" applyFill="1" applyBorder="1" applyAlignment="1">
      <alignment horizontal="center" vertical="center"/>
    </xf>
    <xf numFmtId="0" fontId="89" fillId="22" borderId="94" xfId="0" applyFont="1" applyFill="1" applyBorder="1" applyAlignment="1">
      <alignment horizontal="center" vertical="center"/>
    </xf>
    <xf numFmtId="0" fontId="65" fillId="0" borderId="0" xfId="0" applyFont="1" applyFill="1" applyBorder="1" applyAlignment="1">
      <alignment vertical="center"/>
    </xf>
    <xf numFmtId="0" fontId="66" fillId="0" borderId="0" xfId="0" applyFont="1" applyFill="1" applyBorder="1" applyAlignment="1">
      <alignment horizontal="center"/>
    </xf>
    <xf numFmtId="0" fontId="88" fillId="0" borderId="0" xfId="0" applyFont="1" applyFill="1" applyBorder="1" applyAlignment="1">
      <alignment vertical="center"/>
    </xf>
    <xf numFmtId="0" fontId="75" fillId="0" borderId="0" xfId="0" applyFont="1" applyFill="1" applyBorder="1" applyAlignment="1">
      <alignment horizontal="center"/>
    </xf>
    <xf numFmtId="0" fontId="79" fillId="0" borderId="0" xfId="0" applyFont="1" applyFill="1" applyBorder="1" applyAlignment="1">
      <alignment horizontal="center"/>
    </xf>
    <xf numFmtId="0" fontId="65" fillId="0" borderId="0" xfId="0" applyFont="1" applyFill="1" applyBorder="1" applyAlignment="1">
      <alignment horizontal="center" vertical="center"/>
    </xf>
    <xf numFmtId="0" fontId="0" fillId="30" borderId="28" xfId="0" applyFill="1" applyBorder="1" applyAlignment="1">
      <alignment horizontal="right" vertical="center"/>
    </xf>
    <xf numFmtId="0" fontId="55" fillId="41" borderId="47" xfId="0" applyFont="1" applyFill="1" applyBorder="1" applyAlignment="1">
      <alignment horizontal="center" vertical="center"/>
    </xf>
    <xf numFmtId="0" fontId="90" fillId="22" borderId="91" xfId="0" applyFont="1" applyFill="1" applyBorder="1" applyAlignment="1">
      <alignment horizontal="center" vertical="center"/>
    </xf>
    <xf numFmtId="0" fontId="90" fillId="22" borderId="90" xfId="0" applyFont="1" applyFill="1" applyBorder="1" applyAlignment="1">
      <alignment horizontal="center" vertical="center"/>
    </xf>
    <xf numFmtId="0" fontId="90" fillId="22" borderId="96" xfId="0" applyFont="1" applyFill="1" applyBorder="1" applyAlignment="1">
      <alignment horizontal="center" vertical="center"/>
    </xf>
    <xf numFmtId="0" fontId="90" fillId="22" borderId="94" xfId="0" applyFont="1" applyFill="1" applyBorder="1" applyAlignment="1">
      <alignment horizontal="center" vertical="center"/>
    </xf>
    <xf numFmtId="0" fontId="90" fillId="44" borderId="90" xfId="0" applyFont="1" applyFill="1" applyBorder="1" applyAlignment="1">
      <alignment horizontal="center" vertical="center"/>
    </xf>
    <xf numFmtId="0" fontId="90" fillId="44" borderId="91" xfId="0" applyFont="1" applyFill="1" applyBorder="1" applyAlignment="1">
      <alignment horizontal="center" vertical="center"/>
    </xf>
    <xf numFmtId="0" fontId="90" fillId="44" borderId="94" xfId="0" applyFont="1" applyFill="1" applyBorder="1" applyAlignment="1">
      <alignment horizontal="center" vertical="center"/>
    </xf>
    <xf numFmtId="0" fontId="90" fillId="44" borderId="96" xfId="0" applyFont="1" applyFill="1" applyBorder="1" applyAlignment="1">
      <alignment horizontal="center" vertical="center"/>
    </xf>
    <xf numFmtId="0" fontId="65" fillId="0" borderId="0" xfId="0" applyFont="1" applyFill="1" applyBorder="1" applyAlignment="1">
      <alignment horizontal="left" vertical="center"/>
    </xf>
    <xf numFmtId="0" fontId="0" fillId="0" borderId="0" xfId="0" applyFill="1" applyBorder="1" applyAlignment="1">
      <alignment horizontal="center" vertical="center"/>
    </xf>
    <xf numFmtId="0" fontId="75" fillId="22" borderId="131" xfId="0" applyFont="1" applyFill="1" applyBorder="1" applyAlignment="1">
      <alignment horizontal="center" vertical="center"/>
    </xf>
    <xf numFmtId="0" fontId="44" fillId="22" borderId="132" xfId="0" applyFont="1" applyFill="1" applyBorder="1" applyAlignment="1">
      <alignment horizontal="center" vertical="center"/>
    </xf>
    <xf numFmtId="0" fontId="44" fillId="22" borderId="133" xfId="0" applyFont="1" applyFill="1" applyBorder="1" applyAlignment="1">
      <alignment horizontal="center" vertical="center"/>
    </xf>
    <xf numFmtId="0" fontId="44" fillId="22" borderId="134" xfId="0" applyFont="1" applyFill="1" applyBorder="1" applyAlignment="1">
      <alignment horizontal="center" vertical="center"/>
    </xf>
    <xf numFmtId="0" fontId="44" fillId="22" borderId="135" xfId="0" applyFont="1" applyFill="1" applyBorder="1" applyAlignment="1">
      <alignment horizontal="center" vertical="center"/>
    </xf>
    <xf numFmtId="0" fontId="44" fillId="22" borderId="136" xfId="0" applyFont="1" applyFill="1" applyBorder="1" applyAlignment="1">
      <alignment horizontal="center" vertical="center"/>
    </xf>
    <xf numFmtId="164" fontId="50" fillId="41" borderId="26" xfId="0" applyNumberFormat="1" applyFont="1" applyFill="1" applyBorder="1" applyAlignment="1">
      <alignment horizontal="center" vertical="center" wrapText="1"/>
    </xf>
    <xf numFmtId="2" fontId="0" fillId="41" borderId="26" xfId="0" applyNumberFormat="1" applyFill="1" applyBorder="1" applyAlignment="1">
      <alignment horizontal="center" vertical="center" wrapText="1"/>
    </xf>
    <xf numFmtId="0" fontId="29" fillId="41" borderId="164" xfId="0" applyFont="1" applyFill="1" applyBorder="1" applyAlignment="1">
      <alignment horizontal="left" vertical="center"/>
    </xf>
    <xf numFmtId="0" fontId="1" fillId="41" borderId="164" xfId="0" applyFont="1" applyFill="1" applyBorder="1" applyAlignment="1">
      <alignment horizontal="left" vertical="center"/>
    </xf>
    <xf numFmtId="14" fontId="0" fillId="41" borderId="164" xfId="0" applyNumberFormat="1" applyFill="1" applyBorder="1" applyAlignment="1">
      <alignment horizontal="center" vertical="center"/>
    </xf>
    <xf numFmtId="0" fontId="0" fillId="41" borderId="163" xfId="0" applyNumberFormat="1" applyFill="1" applyBorder="1" applyAlignment="1">
      <alignment horizontal="center" vertical="center"/>
    </xf>
    <xf numFmtId="1" fontId="0" fillId="41" borderId="164" xfId="0" applyNumberFormat="1" applyFill="1" applyBorder="1" applyAlignment="1">
      <alignment horizontal="center" vertical="center"/>
    </xf>
    <xf numFmtId="0" fontId="30" fillId="41" borderId="164" xfId="32" applyFont="1" applyFill="1" applyBorder="1" applyAlignment="1" applyProtection="1">
      <alignment horizontal="center" vertical="center"/>
    </xf>
    <xf numFmtId="49" fontId="1" fillId="41" borderId="164" xfId="0" applyNumberFormat="1" applyFont="1" applyFill="1" applyBorder="1" applyAlignment="1">
      <alignment horizontal="center" vertical="center"/>
    </xf>
    <xf numFmtId="0" fontId="29" fillId="40" borderId="57" xfId="0" applyFont="1" applyFill="1" applyBorder="1" applyAlignment="1">
      <alignment horizontal="left" vertical="center"/>
    </xf>
    <xf numFmtId="0" fontId="1" fillId="40" borderId="57" xfId="0" applyFont="1" applyFill="1" applyBorder="1" applyAlignment="1">
      <alignment horizontal="left" vertical="center"/>
    </xf>
    <xf numFmtId="14" fontId="0" fillId="40" borderId="57" xfId="0" applyNumberFormat="1" applyFill="1" applyBorder="1" applyAlignment="1">
      <alignment horizontal="center" vertical="center"/>
    </xf>
    <xf numFmtId="0" fontId="0" fillId="40" borderId="57" xfId="0" applyNumberFormat="1" applyFill="1" applyBorder="1" applyAlignment="1">
      <alignment horizontal="center" vertical="center"/>
    </xf>
    <xf numFmtId="1" fontId="0" fillId="40" borderId="57" xfId="0" applyNumberFormat="1" applyFill="1" applyBorder="1" applyAlignment="1">
      <alignment horizontal="center" vertical="center"/>
    </xf>
    <xf numFmtId="0" fontId="30" fillId="40" borderId="57" xfId="32" applyFont="1" applyFill="1" applyBorder="1" applyAlignment="1" applyProtection="1">
      <alignment horizontal="center" vertical="center"/>
    </xf>
    <xf numFmtId="49" fontId="1" fillId="40" borderId="57" xfId="0" applyNumberFormat="1" applyFont="1" applyFill="1" applyBorder="1" applyAlignment="1">
      <alignment horizontal="center" vertical="center"/>
    </xf>
    <xf numFmtId="0" fontId="0" fillId="0" borderId="0" xfId="0" applyFill="1" applyBorder="1" applyAlignment="1">
      <alignment horizontal="center" vertical="center"/>
    </xf>
    <xf numFmtId="0" fontId="69" fillId="0" borderId="0" xfId="0" applyFont="1" applyFill="1" applyBorder="1" applyAlignment="1">
      <alignment horizontal="center" vertical="top" wrapText="1"/>
    </xf>
    <xf numFmtId="0" fontId="0" fillId="41" borderId="26" xfId="0" applyFill="1" applyBorder="1" applyAlignment="1">
      <alignment horizontal="center" vertical="center" wrapText="1"/>
    </xf>
    <xf numFmtId="0" fontId="0" fillId="40" borderId="26" xfId="0" applyFill="1" applyBorder="1" applyAlignment="1">
      <alignment horizontal="center" vertical="center" wrapText="1"/>
    </xf>
    <xf numFmtId="0" fontId="0" fillId="0" borderId="0" xfId="0" applyFill="1" applyBorder="1" applyAlignment="1">
      <alignment horizontal="center" vertical="center"/>
    </xf>
    <xf numFmtId="0" fontId="0" fillId="0" borderId="84" xfId="0" applyFill="1" applyBorder="1" applyAlignment="1">
      <alignment horizontal="center" vertical="center"/>
    </xf>
    <xf numFmtId="0" fontId="0" fillId="0" borderId="86" xfId="0" applyFill="1" applyBorder="1" applyAlignment="1">
      <alignment horizontal="center" vertical="center" wrapText="1"/>
    </xf>
    <xf numFmtId="0" fontId="1" fillId="0" borderId="54" xfId="0" applyFont="1" applyFill="1" applyBorder="1" applyAlignment="1">
      <alignment horizontal="center" vertical="center"/>
    </xf>
    <xf numFmtId="0" fontId="1" fillId="41" borderId="55" xfId="0" applyFont="1" applyFill="1" applyBorder="1" applyAlignment="1">
      <alignment horizontal="center" vertical="center"/>
    </xf>
    <xf numFmtId="49" fontId="1" fillId="41" borderId="46" xfId="0" applyNumberFormat="1" applyFont="1" applyFill="1" applyBorder="1" applyAlignment="1">
      <alignment horizontal="center" vertical="center"/>
    </xf>
    <xf numFmtId="0" fontId="83" fillId="0" borderId="81" xfId="0" applyFont="1" applyFill="1" applyBorder="1" applyAlignment="1">
      <alignment horizontal="center" vertical="center"/>
    </xf>
    <xf numFmtId="0" fontId="1" fillId="0" borderId="47" xfId="0" applyFont="1" applyBorder="1" applyAlignment="1">
      <alignment horizontal="center" vertical="center"/>
    </xf>
    <xf numFmtId="0" fontId="83" fillId="41" borderId="118" xfId="0" applyFont="1" applyFill="1" applyBorder="1" applyAlignment="1">
      <alignment horizontal="center" vertical="center"/>
    </xf>
    <xf numFmtId="2" fontId="0" fillId="28" borderId="26" xfId="0" applyNumberFormat="1" applyFill="1" applyBorder="1" applyAlignment="1">
      <alignment horizontal="center" vertical="center" wrapText="1"/>
    </xf>
    <xf numFmtId="2" fontId="0" fillId="37" borderId="26" xfId="0" applyNumberFormat="1" applyFill="1" applyBorder="1" applyAlignment="1">
      <alignment horizontal="center" vertical="center" wrapText="1"/>
    </xf>
    <xf numFmtId="2" fontId="29" fillId="41" borderId="26" xfId="0" applyNumberFormat="1" applyFont="1" applyFill="1" applyBorder="1" applyAlignment="1">
      <alignment horizontal="center" vertical="center" wrapText="1"/>
    </xf>
    <xf numFmtId="2" fontId="29" fillId="40" borderId="26" xfId="0" applyNumberFormat="1" applyFont="1" applyFill="1" applyBorder="1" applyAlignment="1">
      <alignment horizontal="center" vertical="center" wrapText="1"/>
    </xf>
    <xf numFmtId="0" fontId="1" fillId="40" borderId="26" xfId="0" applyFont="1" applyFill="1" applyBorder="1" applyAlignment="1">
      <alignment horizontal="center" vertical="center"/>
    </xf>
    <xf numFmtId="0" fontId="0" fillId="0" borderId="0" xfId="0" applyFill="1" applyBorder="1" applyAlignment="1">
      <alignment horizontal="center" vertical="center"/>
    </xf>
    <xf numFmtId="14" fontId="1" fillId="40" borderId="54" xfId="0" applyNumberFormat="1" applyFont="1" applyFill="1" applyBorder="1" applyAlignment="1">
      <alignment horizontal="center" vertical="center"/>
    </xf>
    <xf numFmtId="0" fontId="1" fillId="0" borderId="47" xfId="0" applyFont="1" applyFill="1" applyBorder="1" applyAlignment="1">
      <alignment horizontal="center" vertical="center"/>
    </xf>
    <xf numFmtId="0" fontId="0" fillId="37" borderId="47" xfId="0" applyFill="1" applyBorder="1" applyAlignment="1">
      <alignment horizontal="center" vertical="center"/>
    </xf>
    <xf numFmtId="0" fontId="0" fillId="37" borderId="129" xfId="0" applyFill="1" applyBorder="1" applyAlignment="1">
      <alignment horizontal="center" vertical="center"/>
    </xf>
    <xf numFmtId="0" fontId="0" fillId="29" borderId="165" xfId="0" applyFill="1" applyBorder="1"/>
    <xf numFmtId="14" fontId="1" fillId="41" borderId="108" xfId="0" applyNumberFormat="1" applyFont="1" applyFill="1" applyBorder="1" applyAlignment="1">
      <alignment horizontal="center" vertical="center"/>
    </xf>
    <xf numFmtId="0" fontId="1" fillId="41" borderId="55" xfId="0" applyFont="1" applyFill="1" applyBorder="1" applyAlignment="1">
      <alignment horizontal="center"/>
    </xf>
    <xf numFmtId="14" fontId="1" fillId="41" borderId="38" xfId="0" applyNumberFormat="1" applyFont="1" applyFill="1" applyBorder="1" applyAlignment="1">
      <alignment horizontal="center" vertical="center"/>
    </xf>
    <xf numFmtId="0" fontId="1" fillId="41" borderId="59" xfId="0" applyFont="1" applyFill="1" applyBorder="1" applyAlignment="1">
      <alignment horizontal="center"/>
    </xf>
    <xf numFmtId="0" fontId="1" fillId="41" borderId="39" xfId="0" applyFont="1" applyFill="1" applyBorder="1" applyAlignment="1">
      <alignment horizontal="center" vertical="center"/>
    </xf>
    <xf numFmtId="0" fontId="0" fillId="41" borderId="108" xfId="0" applyFill="1" applyBorder="1" applyAlignment="1">
      <alignment horizontal="center" vertical="center"/>
    </xf>
    <xf numFmtId="0" fontId="0" fillId="41" borderId="55" xfId="0" applyFill="1" applyBorder="1" applyAlignment="1">
      <alignment horizontal="center" vertical="center"/>
    </xf>
    <xf numFmtId="0" fontId="0" fillId="41" borderId="118" xfId="0" applyFill="1" applyBorder="1" applyAlignment="1">
      <alignment horizontal="center" vertical="center"/>
    </xf>
    <xf numFmtId="0" fontId="83" fillId="40" borderId="129" xfId="0" applyFont="1" applyFill="1" applyBorder="1" applyAlignment="1">
      <alignment horizontal="center" vertical="center"/>
    </xf>
    <xf numFmtId="0" fontId="0" fillId="37" borderId="87" xfId="0" applyFill="1" applyBorder="1" applyAlignment="1">
      <alignment horizontal="center"/>
    </xf>
    <xf numFmtId="0" fontId="0" fillId="37" borderId="39" xfId="0" applyFill="1" applyBorder="1" applyAlignment="1">
      <alignment horizontal="center"/>
    </xf>
    <xf numFmtId="0" fontId="0" fillId="37" borderId="39" xfId="0" applyFill="1" applyBorder="1" applyAlignment="1">
      <alignment horizontal="center" vertical="center"/>
    </xf>
    <xf numFmtId="0" fontId="0" fillId="37" borderId="166" xfId="0" applyFill="1" applyBorder="1"/>
    <xf numFmtId="0" fontId="0" fillId="37" borderId="39" xfId="0" applyFill="1" applyBorder="1"/>
    <xf numFmtId="0" fontId="0" fillId="37" borderId="98" xfId="0" applyFill="1" applyBorder="1" applyAlignment="1">
      <alignment horizontal="center" vertical="center"/>
    </xf>
    <xf numFmtId="0" fontId="0" fillId="37" borderId="88" xfId="0" applyFill="1" applyBorder="1" applyAlignment="1">
      <alignment horizontal="center" vertical="center"/>
    </xf>
    <xf numFmtId="0" fontId="0" fillId="29" borderId="167" xfId="0" applyFill="1" applyBorder="1"/>
    <xf numFmtId="0" fontId="0" fillId="29" borderId="168" xfId="0" applyFill="1" applyBorder="1"/>
    <xf numFmtId="0" fontId="0" fillId="29" borderId="169" xfId="0" applyFill="1" applyBorder="1"/>
    <xf numFmtId="0" fontId="0" fillId="0" borderId="0" xfId="0" applyFill="1" applyBorder="1" applyAlignment="1">
      <alignment horizontal="center" vertical="center"/>
    </xf>
    <xf numFmtId="0" fontId="91" fillId="37" borderId="26" xfId="0" applyFont="1" applyFill="1" applyBorder="1" applyAlignment="1">
      <alignment vertical="center"/>
    </xf>
    <xf numFmtId="0" fontId="92" fillId="40" borderId="81" xfId="0" applyFont="1" applyFill="1" applyBorder="1" applyAlignment="1">
      <alignment horizontal="left" vertical="center"/>
    </xf>
    <xf numFmtId="1" fontId="24" fillId="45" borderId="0" xfId="0" applyNumberFormat="1" applyFont="1" applyFill="1" applyBorder="1" applyAlignment="1">
      <alignment horizontal="center" vertical="center"/>
    </xf>
    <xf numFmtId="0" fontId="24" fillId="45" borderId="170" xfId="0" applyFont="1" applyFill="1" applyBorder="1" applyAlignment="1">
      <alignment horizontal="center" vertical="center"/>
    </xf>
    <xf numFmtId="0" fontId="19" fillId="45" borderId="170" xfId="0" applyFont="1" applyFill="1" applyBorder="1" applyAlignment="1">
      <alignment horizontal="center" vertical="center"/>
    </xf>
    <xf numFmtId="0" fontId="0" fillId="40" borderId="108" xfId="0" applyFill="1" applyBorder="1" applyAlignment="1">
      <alignment horizontal="center" vertical="center"/>
    </xf>
    <xf numFmtId="0" fontId="0" fillId="41" borderId="81" xfId="0" applyFill="1" applyBorder="1" applyAlignment="1">
      <alignment horizontal="center" vertical="center"/>
    </xf>
    <xf numFmtId="0" fontId="1" fillId="41" borderId="54" xfId="0" applyFont="1" applyFill="1" applyBorder="1" applyAlignment="1">
      <alignment horizontal="center" vertical="center"/>
    </xf>
    <xf numFmtId="0" fontId="83" fillId="41" borderId="47" xfId="0" applyFont="1" applyFill="1" applyBorder="1" applyAlignment="1">
      <alignment horizontal="center" vertical="center"/>
    </xf>
    <xf numFmtId="0" fontId="1" fillId="41" borderId="129" xfId="0" applyFont="1" applyFill="1" applyBorder="1" applyAlignment="1">
      <alignment horizontal="center" vertical="center"/>
    </xf>
    <xf numFmtId="0" fontId="0" fillId="40" borderId="27" xfId="0" applyFill="1" applyBorder="1" applyAlignment="1">
      <alignment horizontal="center"/>
    </xf>
    <xf numFmtId="0" fontId="0" fillId="40" borderId="26" xfId="0" applyFill="1" applyBorder="1" applyAlignment="1">
      <alignment horizontal="center" vertical="center"/>
    </xf>
    <xf numFmtId="0" fontId="0" fillId="40" borderId="81" xfId="0" applyFill="1" applyBorder="1" applyAlignment="1">
      <alignment horizontal="center" vertical="center"/>
    </xf>
    <xf numFmtId="0" fontId="0" fillId="40" borderId="129" xfId="0" applyFill="1" applyBorder="1" applyAlignment="1">
      <alignment horizontal="center" vertical="center"/>
    </xf>
    <xf numFmtId="0" fontId="0" fillId="30" borderId="171" xfId="0" applyFill="1" applyBorder="1" applyAlignment="1">
      <alignment horizontal="center" vertical="center"/>
    </xf>
    <xf numFmtId="14" fontId="0" fillId="41" borderId="26" xfId="0" applyNumberFormat="1" applyFill="1" applyBorder="1" applyAlignment="1">
      <alignment horizontal="center" vertical="center"/>
    </xf>
    <xf numFmtId="14" fontId="0" fillId="41" borderId="39" xfId="0" applyNumberFormat="1" applyFill="1" applyBorder="1" applyAlignment="1">
      <alignment horizontal="center" vertical="center"/>
    </xf>
    <xf numFmtId="14" fontId="0" fillId="0" borderId="85" xfId="0" applyNumberFormat="1" applyBorder="1" applyAlignment="1">
      <alignment horizontal="center" vertical="center"/>
    </xf>
    <xf numFmtId="14" fontId="0" fillId="41" borderId="85" xfId="0" applyNumberFormat="1" applyFill="1" applyBorder="1" applyAlignment="1">
      <alignment horizontal="center" vertical="center"/>
    </xf>
    <xf numFmtId="14" fontId="0" fillId="0" borderId="26" xfId="0" applyNumberFormat="1" applyFill="1" applyBorder="1" applyAlignment="1">
      <alignment horizontal="center" vertical="center"/>
    </xf>
    <xf numFmtId="14" fontId="1" fillId="41" borderId="26" xfId="0" applyNumberFormat="1" applyFont="1" applyFill="1" applyBorder="1" applyAlignment="1">
      <alignment horizontal="center" vertical="center"/>
    </xf>
    <xf numFmtId="14" fontId="0" fillId="40" borderId="55" xfId="0" applyNumberFormat="1" applyFill="1" applyBorder="1" applyAlignment="1">
      <alignment horizontal="center" vertical="center"/>
    </xf>
    <xf numFmtId="0" fontId="0" fillId="0" borderId="0" xfId="0" applyFill="1" applyBorder="1" applyAlignment="1">
      <alignment horizontal="center" vertical="center"/>
    </xf>
    <xf numFmtId="0" fontId="85" fillId="0" borderId="0" xfId="0" applyFont="1" applyFill="1" applyBorder="1" applyAlignment="1">
      <alignment horizontal="center" vertical="center" wrapText="1"/>
    </xf>
    <xf numFmtId="0" fontId="85" fillId="0" borderId="0" xfId="0" applyFont="1" applyFill="1" applyBorder="1" applyAlignment="1">
      <alignment horizontal="left" vertical="center" wrapText="1"/>
    </xf>
    <xf numFmtId="0" fontId="86" fillId="0" borderId="0" xfId="0" applyFont="1" applyFill="1" applyBorder="1" applyAlignment="1">
      <alignment horizontal="center" vertical="center" wrapText="1"/>
    </xf>
    <xf numFmtId="2" fontId="63" fillId="33" borderId="26" xfId="0" applyNumberFormat="1" applyFont="1" applyFill="1" applyBorder="1" applyAlignment="1">
      <alignment horizontal="center" vertical="center" wrapText="1"/>
    </xf>
    <xf numFmtId="2" fontId="63" fillId="34" borderId="26" xfId="0" applyNumberFormat="1" applyFont="1" applyFill="1" applyBorder="1" applyAlignment="1">
      <alignment horizontal="center" vertical="center" wrapText="1"/>
    </xf>
    <xf numFmtId="2" fontId="63" fillId="35" borderId="26" xfId="0" applyNumberFormat="1" applyFont="1" applyFill="1" applyBorder="1" applyAlignment="1">
      <alignment horizontal="center" vertical="center" wrapText="1"/>
    </xf>
    <xf numFmtId="2" fontId="0" fillId="40" borderId="26" xfId="0" applyNumberFormat="1" applyFill="1" applyBorder="1" applyAlignment="1">
      <alignment horizontal="center" vertical="center" wrapText="1"/>
    </xf>
    <xf numFmtId="0" fontId="1" fillId="40" borderId="118" xfId="0" applyFont="1" applyFill="1" applyBorder="1" applyAlignment="1">
      <alignment horizontal="center" vertical="center"/>
    </xf>
    <xf numFmtId="0" fontId="83" fillId="0" borderId="55" xfId="0" applyFont="1" applyBorder="1" applyAlignment="1">
      <alignment horizontal="center" vertical="center"/>
    </xf>
    <xf numFmtId="0" fontId="92" fillId="37" borderId="26" xfId="0" applyFont="1" applyFill="1" applyBorder="1" applyAlignment="1">
      <alignment vertical="center"/>
    </xf>
    <xf numFmtId="0" fontId="83" fillId="0" borderId="118" xfId="0" applyFont="1" applyFill="1" applyBorder="1" applyAlignment="1">
      <alignment horizontal="center" vertical="center"/>
    </xf>
    <xf numFmtId="0" fontId="22" fillId="30" borderId="28" xfId="0" applyFont="1" applyFill="1" applyBorder="1" applyAlignment="1">
      <alignment horizontal="center" vertical="center" wrapText="1" shrinkToFit="1"/>
    </xf>
    <xf numFmtId="164" fontId="50" fillId="49" borderId="26" xfId="0" applyNumberFormat="1" applyFont="1" applyFill="1" applyBorder="1" applyAlignment="1">
      <alignment horizontal="center" vertical="center" wrapText="1"/>
    </xf>
    <xf numFmtId="164" fontId="29" fillId="49" borderId="26" xfId="0" applyNumberFormat="1" applyFont="1" applyFill="1" applyBorder="1" applyAlignment="1">
      <alignment horizontal="center" vertical="center" wrapText="1"/>
    </xf>
    <xf numFmtId="0" fontId="80" fillId="49" borderId="26" xfId="0" applyFont="1" applyFill="1" applyBorder="1" applyAlignment="1">
      <alignment horizontal="center" vertical="center" wrapText="1"/>
    </xf>
    <xf numFmtId="0" fontId="63" fillId="49" borderId="26" xfId="0" applyFont="1" applyFill="1" applyBorder="1" applyAlignment="1">
      <alignment horizontal="center" vertical="center" wrapText="1"/>
    </xf>
    <xf numFmtId="1" fontId="29" fillId="49" borderId="26" xfId="0" applyNumberFormat="1" applyFont="1" applyFill="1" applyBorder="1" applyAlignment="1">
      <alignment horizontal="center" vertical="center" wrapText="1"/>
    </xf>
    <xf numFmtId="2" fontId="29" fillId="49" borderId="26" xfId="0" applyNumberFormat="1" applyFont="1" applyFill="1" applyBorder="1" applyAlignment="1">
      <alignment horizontal="center" vertical="center" wrapText="1"/>
    </xf>
    <xf numFmtId="0" fontId="29" fillId="39" borderId="144" xfId="0" applyFont="1" applyFill="1" applyBorder="1" applyAlignment="1">
      <alignment horizontal="center" vertical="center"/>
    </xf>
    <xf numFmtId="0" fontId="0" fillId="0" borderId="145" xfId="0" applyBorder="1" applyAlignment="1">
      <alignment horizontal="center" vertical="center"/>
    </xf>
    <xf numFmtId="0" fontId="0" fillId="0" borderId="146" xfId="0" applyBorder="1" applyAlignment="1">
      <alignment horizontal="center" vertical="center"/>
    </xf>
    <xf numFmtId="0" fontId="59" fillId="0" borderId="84" xfId="0" applyFont="1" applyBorder="1" applyAlignment="1">
      <alignment horizontal="left" vertical="center"/>
    </xf>
    <xf numFmtId="0" fontId="59" fillId="0" borderId="120" xfId="0" applyFont="1" applyBorder="1" applyAlignment="1">
      <alignment horizontal="left" vertical="center"/>
    </xf>
    <xf numFmtId="0" fontId="52" fillId="38" borderId="0" xfId="0" applyFont="1" applyFill="1" applyBorder="1" applyAlignment="1">
      <alignment horizontal="left" vertical="center" wrapText="1"/>
    </xf>
    <xf numFmtId="0" fontId="50" fillId="38" borderId="0" xfId="0" applyFont="1" applyFill="1" applyAlignment="1">
      <alignment horizontal="left" vertical="center"/>
    </xf>
    <xf numFmtId="0" fontId="50" fillId="38" borderId="0" xfId="0" applyFont="1" applyFill="1" applyBorder="1" applyAlignment="1">
      <alignment horizontal="left" vertical="center"/>
    </xf>
    <xf numFmtId="0" fontId="67" fillId="33" borderId="137" xfId="0" applyFont="1" applyFill="1" applyBorder="1" applyAlignment="1">
      <alignment horizontal="center" vertical="center" wrapText="1"/>
    </xf>
    <xf numFmtId="0" fontId="54" fillId="33" borderId="40" xfId="0" applyFont="1" applyFill="1" applyBorder="1" applyAlignment="1">
      <alignment horizontal="center" vertical="center" wrapText="1"/>
    </xf>
    <xf numFmtId="0" fontId="53" fillId="33" borderId="138" xfId="0" applyFont="1" applyFill="1" applyBorder="1" applyAlignment="1">
      <alignment horizontal="center" vertical="center" wrapText="1"/>
    </xf>
    <xf numFmtId="0" fontId="54" fillId="33" borderId="139" xfId="0" applyFont="1" applyFill="1" applyBorder="1" applyAlignment="1">
      <alignment horizontal="center" vertical="center" wrapText="1"/>
    </xf>
    <xf numFmtId="0" fontId="54" fillId="33" borderId="138" xfId="0" applyFont="1" applyFill="1" applyBorder="1" applyAlignment="1">
      <alignment horizontal="center" vertical="center" wrapText="1"/>
    </xf>
    <xf numFmtId="0" fontId="54" fillId="33" borderId="140" xfId="0" applyFont="1" applyFill="1" applyBorder="1" applyAlignment="1">
      <alignment horizontal="center" vertical="center" wrapText="1"/>
    </xf>
    <xf numFmtId="0" fontId="0" fillId="0" borderId="0" xfId="0" applyFill="1" applyBorder="1" applyAlignment="1">
      <alignment horizontal="center" vertical="center"/>
    </xf>
    <xf numFmtId="0" fontId="29" fillId="39" borderId="141" xfId="0" applyFont="1" applyFill="1" applyBorder="1" applyAlignment="1">
      <alignment horizontal="center" vertical="center"/>
    </xf>
    <xf numFmtId="0" fontId="0" fillId="0" borderId="142" xfId="0" applyBorder="1"/>
    <xf numFmtId="0" fontId="0" fillId="0" borderId="143" xfId="0" applyBorder="1"/>
    <xf numFmtId="0" fontId="29" fillId="39" borderId="145" xfId="0" applyFont="1" applyFill="1" applyBorder="1" applyAlignment="1">
      <alignment horizontal="center" vertical="center"/>
    </xf>
    <xf numFmtId="0" fontId="29" fillId="39" borderId="146" xfId="0" applyFont="1" applyFill="1" applyBorder="1" applyAlignment="1">
      <alignment horizontal="center" vertical="center"/>
    </xf>
    <xf numFmtId="0" fontId="0" fillId="37" borderId="84" xfId="0" applyFill="1" applyBorder="1" applyAlignment="1">
      <alignment horizontal="center" vertical="center"/>
    </xf>
    <xf numFmtId="0" fontId="0" fillId="37" borderId="120" xfId="0" applyFill="1" applyBorder="1" applyAlignment="1">
      <alignment horizontal="center" vertical="center"/>
    </xf>
    <xf numFmtId="0" fontId="83" fillId="41" borderId="84" xfId="0" applyFont="1" applyFill="1" applyBorder="1" applyAlignment="1">
      <alignment horizontal="center" vertical="center"/>
    </xf>
    <xf numFmtId="0" fontId="83" fillId="41" borderId="56" xfId="0" applyFont="1" applyFill="1" applyBorder="1" applyAlignment="1">
      <alignment horizontal="center" vertical="center"/>
    </xf>
    <xf numFmtId="0" fontId="83" fillId="41" borderId="162" xfId="0" applyFont="1" applyFill="1" applyBorder="1" applyAlignment="1">
      <alignment horizontal="center" vertical="center"/>
    </xf>
    <xf numFmtId="0" fontId="0" fillId="0" borderId="56" xfId="0" applyBorder="1" applyAlignment="1">
      <alignment horizontal="center" vertical="center"/>
    </xf>
    <xf numFmtId="0" fontId="0" fillId="0" borderId="120" xfId="0" applyBorder="1" applyAlignment="1">
      <alignment horizontal="center" vertical="center"/>
    </xf>
    <xf numFmtId="0" fontId="29" fillId="0" borderId="0" xfId="0" applyFont="1" applyFill="1" applyBorder="1" applyAlignment="1">
      <alignment horizontal="center" vertical="center"/>
    </xf>
    <xf numFmtId="0" fontId="0" fillId="0" borderId="84" xfId="0" applyFill="1" applyBorder="1" applyAlignment="1">
      <alignment horizontal="center" vertical="center"/>
    </xf>
    <xf numFmtId="0" fontId="70" fillId="0" borderId="0" xfId="0" applyFont="1" applyBorder="1" applyAlignment="1">
      <alignment horizontal="center" vertical="center"/>
    </xf>
    <xf numFmtId="0" fontId="61" fillId="0" borderId="0" xfId="0" applyFont="1" applyFill="1" applyBorder="1" applyAlignment="1">
      <alignment horizontal="center" vertical="center"/>
    </xf>
    <xf numFmtId="0" fontId="72" fillId="0" borderId="0" xfId="0" applyFont="1" applyBorder="1" applyAlignment="1">
      <alignment horizontal="center" vertical="center"/>
    </xf>
    <xf numFmtId="0" fontId="73" fillId="0" borderId="0" xfId="0" applyFont="1" applyFill="1" applyBorder="1" applyAlignment="1">
      <alignment horizontal="center" vertical="center"/>
    </xf>
    <xf numFmtId="0" fontId="0" fillId="41" borderId="172" xfId="0" applyFill="1" applyBorder="1" applyAlignment="1">
      <alignment horizontal="center"/>
    </xf>
    <xf numFmtId="0" fontId="0" fillId="0" borderId="56" xfId="0" applyBorder="1" applyAlignment="1">
      <alignment horizontal="center"/>
    </xf>
    <xf numFmtId="0" fontId="0" fillId="0" borderId="162" xfId="0" applyBorder="1" applyAlignment="1">
      <alignment horizontal="center"/>
    </xf>
    <xf numFmtId="0" fontId="0" fillId="0" borderId="172" xfId="0" applyFill="1" applyBorder="1" applyAlignment="1">
      <alignment horizontal="center"/>
    </xf>
    <xf numFmtId="0" fontId="0" fillId="37" borderId="172" xfId="0" applyFill="1" applyBorder="1" applyAlignment="1">
      <alignment horizontal="center"/>
    </xf>
    <xf numFmtId="0" fontId="69" fillId="39" borderId="147" xfId="0" applyFont="1" applyFill="1" applyBorder="1" applyAlignment="1">
      <alignment horizontal="center" vertical="center"/>
    </xf>
    <xf numFmtId="0" fontId="69" fillId="39" borderId="148" xfId="0" applyFont="1" applyFill="1" applyBorder="1" applyAlignment="1">
      <alignment horizontal="center" vertical="center"/>
    </xf>
    <xf numFmtId="0" fontId="39" fillId="4" borderId="0" xfId="0" applyFont="1" applyFill="1" applyBorder="1" applyAlignment="1">
      <alignment horizontal="center" vertical="center"/>
    </xf>
    <xf numFmtId="0" fontId="40" fillId="25" borderId="0" xfId="0" applyFont="1" applyFill="1" applyAlignment="1">
      <alignment horizontal="center" vertical="center"/>
    </xf>
    <xf numFmtId="14" fontId="48" fillId="0" borderId="149" xfId="0" applyNumberFormat="1" applyFont="1" applyBorder="1" applyAlignment="1">
      <alignment horizontal="center" vertical="center"/>
    </xf>
    <xf numFmtId="14" fontId="48" fillId="0" borderId="13" xfId="0" applyNumberFormat="1" applyFont="1" applyBorder="1" applyAlignment="1">
      <alignment horizontal="center" vertical="center"/>
    </xf>
    <xf numFmtId="0" fontId="47" fillId="17" borderId="11" xfId="0" applyFont="1" applyFill="1" applyBorder="1" applyAlignment="1">
      <alignment horizontal="center" vertical="center"/>
    </xf>
    <xf numFmtId="0" fontId="47" fillId="17" borderId="130" xfId="0" applyFont="1" applyFill="1" applyBorder="1" applyAlignment="1">
      <alignment horizontal="center" vertical="center"/>
    </xf>
    <xf numFmtId="0" fontId="23" fillId="22" borderId="155" xfId="0" applyFont="1" applyFill="1" applyBorder="1" applyAlignment="1">
      <alignment horizontal="center" vertical="center"/>
    </xf>
    <xf numFmtId="0" fontId="23" fillId="22" borderId="63" xfId="0" applyFont="1" applyFill="1" applyBorder="1" applyAlignment="1">
      <alignment horizontal="center" vertical="center"/>
    </xf>
    <xf numFmtId="0" fontId="23" fillId="22" borderId="93" xfId="0" applyFont="1" applyFill="1" applyBorder="1" applyAlignment="1">
      <alignment horizontal="center" vertical="center"/>
    </xf>
    <xf numFmtId="0" fontId="23" fillId="22" borderId="49" xfId="0" applyFont="1" applyFill="1" applyBorder="1" applyAlignment="1">
      <alignment horizontal="center" vertical="center"/>
    </xf>
    <xf numFmtId="0" fontId="23" fillId="22" borderId="156" xfId="0" applyFont="1" applyFill="1" applyBorder="1" applyAlignment="1">
      <alignment horizontal="center" vertical="center"/>
    </xf>
    <xf numFmtId="0" fontId="89" fillId="22" borderId="49" xfId="0" applyFont="1" applyFill="1" applyBorder="1" applyAlignment="1">
      <alignment horizontal="center" vertical="center"/>
    </xf>
    <xf numFmtId="0" fontId="89" fillId="22" borderId="63" xfId="0" applyFont="1" applyFill="1" applyBorder="1" applyAlignment="1">
      <alignment horizontal="center" vertical="center"/>
    </xf>
    <xf numFmtId="0" fontId="89" fillId="22" borderId="156" xfId="0" applyFont="1" applyFill="1" applyBorder="1" applyAlignment="1">
      <alignment horizontal="center" vertical="center"/>
    </xf>
    <xf numFmtId="0" fontId="23" fillId="44" borderId="160" xfId="0" applyFont="1" applyFill="1" applyBorder="1" applyAlignment="1">
      <alignment horizontal="center" vertical="center"/>
    </xf>
    <xf numFmtId="0" fontId="23" fillId="44" borderId="158" xfId="0" applyFont="1" applyFill="1" applyBorder="1" applyAlignment="1">
      <alignment horizontal="center" vertical="center"/>
    </xf>
    <xf numFmtId="0" fontId="23" fillId="44" borderId="161" xfId="0" applyFont="1" applyFill="1" applyBorder="1" applyAlignment="1">
      <alignment horizontal="center" vertical="center"/>
    </xf>
    <xf numFmtId="0" fontId="23" fillId="22" borderId="157" xfId="0" applyFont="1" applyFill="1" applyBorder="1" applyAlignment="1">
      <alignment horizontal="center" vertical="center"/>
    </xf>
    <xf numFmtId="0" fontId="23" fillId="22" borderId="158" xfId="0" applyFont="1" applyFill="1" applyBorder="1" applyAlignment="1">
      <alignment horizontal="center" vertical="center"/>
    </xf>
    <xf numFmtId="0" fontId="23" fillId="22" borderId="159" xfId="0" applyFont="1" applyFill="1" applyBorder="1" applyAlignment="1">
      <alignment horizontal="center" vertical="center"/>
    </xf>
    <xf numFmtId="0" fontId="23" fillId="22" borderId="160" xfId="0" applyFont="1" applyFill="1" applyBorder="1" applyAlignment="1">
      <alignment horizontal="center" vertical="center"/>
    </xf>
    <xf numFmtId="0" fontId="23" fillId="22" borderId="161" xfId="0" applyFont="1" applyFill="1" applyBorder="1" applyAlignment="1">
      <alignment horizontal="center" vertical="center"/>
    </xf>
    <xf numFmtId="0" fontId="0" fillId="0" borderId="13" xfId="0" applyBorder="1" applyAlignment="1">
      <alignment horizontal="center" vertical="center"/>
    </xf>
    <xf numFmtId="0" fontId="23" fillId="44" borderId="49" xfId="0" applyFont="1" applyFill="1" applyBorder="1" applyAlignment="1">
      <alignment horizontal="center" vertical="center"/>
    </xf>
    <xf numFmtId="0" fontId="23" fillId="44" borderId="63" xfId="0" applyFont="1" applyFill="1" applyBorder="1" applyAlignment="1">
      <alignment horizontal="center" vertical="center"/>
    </xf>
    <xf numFmtId="0" fontId="23" fillId="44" borderId="156" xfId="0" applyFont="1" applyFill="1" applyBorder="1" applyAlignment="1">
      <alignment horizontal="center" vertical="center"/>
    </xf>
    <xf numFmtId="0" fontId="23" fillId="44" borderId="155" xfId="0" applyFont="1" applyFill="1" applyBorder="1" applyAlignment="1">
      <alignment horizontal="center" vertical="center"/>
    </xf>
    <xf numFmtId="0" fontId="23" fillId="44" borderId="93" xfId="0" applyFont="1" applyFill="1" applyBorder="1" applyAlignment="1">
      <alignment horizontal="center" vertical="center"/>
    </xf>
    <xf numFmtId="0" fontId="23" fillId="44" borderId="157" xfId="0" applyFont="1" applyFill="1" applyBorder="1" applyAlignment="1">
      <alignment horizontal="center" vertical="center"/>
    </xf>
    <xf numFmtId="0" fontId="23" fillId="44" borderId="159" xfId="0" applyFont="1" applyFill="1" applyBorder="1" applyAlignment="1">
      <alignment horizontal="center" vertical="center"/>
    </xf>
    <xf numFmtId="0" fontId="89" fillId="44" borderId="155" xfId="0" applyFont="1" applyFill="1" applyBorder="1" applyAlignment="1">
      <alignment horizontal="center" vertical="center"/>
    </xf>
    <xf numFmtId="0" fontId="89" fillId="44" borderId="63" xfId="0" applyFont="1" applyFill="1" applyBorder="1" applyAlignment="1">
      <alignment horizontal="center" vertical="center"/>
    </xf>
    <xf numFmtId="0" fontId="89" fillId="44" borderId="93" xfId="0" applyFont="1" applyFill="1" applyBorder="1" applyAlignment="1">
      <alignment horizontal="center" vertical="center"/>
    </xf>
    <xf numFmtId="0" fontId="45" fillId="31" borderId="137" xfId="0" applyFont="1" applyFill="1" applyBorder="1" applyAlignment="1">
      <alignment horizontal="center" vertical="center"/>
    </xf>
    <xf numFmtId="0" fontId="0" fillId="31" borderId="20" xfId="0" applyFill="1" applyBorder="1" applyAlignment="1">
      <alignment vertical="center"/>
    </xf>
    <xf numFmtId="0" fontId="0" fillId="0" borderId="40" xfId="0" applyBorder="1" applyAlignment="1"/>
    <xf numFmtId="0" fontId="0" fillId="31" borderId="138" xfId="0" applyFill="1" applyBorder="1" applyAlignment="1">
      <alignment vertical="center"/>
    </xf>
    <xf numFmtId="0" fontId="0" fillId="31" borderId="0" xfId="0" applyFill="1" applyBorder="1" applyAlignment="1">
      <alignment vertical="center"/>
    </xf>
    <xf numFmtId="0" fontId="0" fillId="0" borderId="139" xfId="0" applyBorder="1" applyAlignment="1"/>
    <xf numFmtId="0" fontId="0" fillId="31" borderId="150" xfId="0" applyFill="1" applyBorder="1" applyAlignment="1">
      <alignment vertical="center"/>
    </xf>
    <xf numFmtId="0" fontId="0" fillId="31" borderId="151" xfId="0" applyFill="1" applyBorder="1" applyAlignment="1">
      <alignment vertical="center"/>
    </xf>
    <xf numFmtId="0" fontId="0" fillId="0" borderId="140" xfId="0" applyBorder="1" applyAlignment="1"/>
    <xf numFmtId="0" fontId="65" fillId="25" borderId="141" xfId="0" applyFont="1" applyFill="1" applyBorder="1" applyAlignment="1">
      <alignment horizontal="center" vertical="center"/>
    </xf>
    <xf numFmtId="0" fontId="0" fillId="25" borderId="143" xfId="0" applyFill="1" applyBorder="1" applyAlignment="1">
      <alignment horizontal="center" vertical="center"/>
    </xf>
    <xf numFmtId="0" fontId="0" fillId="25" borderId="152" xfId="0" applyFill="1" applyBorder="1" applyAlignment="1">
      <alignment horizontal="center" vertical="center"/>
    </xf>
    <xf numFmtId="0" fontId="0" fillId="25" borderId="153" xfId="0" applyFill="1" applyBorder="1" applyAlignment="1">
      <alignment horizontal="center" vertical="center"/>
    </xf>
    <xf numFmtId="0" fontId="65" fillId="25" borderId="141" xfId="0" applyFont="1" applyFill="1" applyBorder="1" applyAlignment="1">
      <alignment horizontal="center" vertical="center" wrapText="1"/>
    </xf>
    <xf numFmtId="0" fontId="30" fillId="0" borderId="0" xfId="32" applyAlignment="1"/>
    <xf numFmtId="0" fontId="1" fillId="43" borderId="84" xfId="0" applyFont="1" applyFill="1" applyBorder="1" applyAlignment="1">
      <alignment horizontal="right" vertical="center"/>
    </xf>
    <xf numFmtId="0" fontId="0" fillId="43" borderId="56" xfId="0" applyFill="1" applyBorder="1" applyAlignment="1">
      <alignment horizontal="right" vertical="center"/>
    </xf>
  </cellXfs>
  <cellStyles count="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2" xfId="29"/>
    <cellStyle name="Entrée" xfId="30" builtinId="20" customBuiltin="1"/>
    <cellStyle name="Insatisfaisant" xfId="31" builtinId="27" customBuiltin="1"/>
    <cellStyle name="Lien hypertexte" xfId="32" builtinId="8"/>
    <cellStyle name="Neutre" xfId="33" builtinId="28" customBuiltin="1"/>
    <cellStyle name="Normal" xfId="0" builtinId="0"/>
    <cellStyle name="Note" xfId="28" builtinId="10" customBuiltin="1"/>
    <cellStyle name="Satisfaisant" xfId="34" builtinId="26" customBuiltin="1"/>
    <cellStyle name="Sortie" xfId="35" builtinId="21" customBuiltin="1"/>
    <cellStyle name="Texte explicatif" xfId="36" builtinId="53" customBuiltin="1"/>
    <cellStyle name="Titre 1" xfId="37"/>
    <cellStyle name="Titre 1" xfId="38" builtinId="16" customBuiltin="1"/>
    <cellStyle name="Titre 2" xfId="39" builtinId="17" customBuiltin="1"/>
    <cellStyle name="Titre 3" xfId="40" builtinId="18" customBuiltin="1"/>
    <cellStyle name="Titre 4" xfId="41" builtinId="19" customBuiltin="1"/>
    <cellStyle name="Total" xfId="42" builtinId="25" customBuiltin="1"/>
    <cellStyle name="Vérification" xfId="43" builtinId="23" customBuiltin="1"/>
  </cellStyles>
  <dxfs count="219">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indexed="52"/>
        </patternFill>
      </fill>
    </dxf>
    <dxf>
      <fill>
        <patternFill>
          <bgColor indexed="53"/>
        </patternFill>
      </fill>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D4"/>
      <rgbColor rgb="00FFFF00"/>
      <rgbColor rgb="00C000C0"/>
      <rgbColor rgb="0000FFFF"/>
      <rgbColor rgb="00800000"/>
      <rgbColor rgb="00006411"/>
      <rgbColor rgb="00000090"/>
      <rgbColor rgb="00808000"/>
      <rgbColor rgb="00800080"/>
      <rgbColor rgb="001FB714"/>
      <rgbColor rgb="00C0C0C0"/>
      <rgbColor rgb="00808080"/>
      <rgbColor rgb="009999FF"/>
      <rgbColor rgb="00993366"/>
      <rgbColor rgb="00FFFFCC"/>
      <rgbColor rgb="00CCFFFF"/>
      <rgbColor rgb="004600A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g"/></Relationships>
</file>

<file path=xl/drawings/_rels/drawing2.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20</xdr:col>
      <xdr:colOff>5294</xdr:colOff>
      <xdr:row>1</xdr:row>
      <xdr:rowOff>6638</xdr:rowOff>
    </xdr:from>
    <xdr:to>
      <xdr:col>21</xdr:col>
      <xdr:colOff>143</xdr:colOff>
      <xdr:row>2</xdr:row>
      <xdr:rowOff>6638</xdr:rowOff>
    </xdr:to>
    <xdr:pic>
      <xdr:nvPicPr>
        <xdr:cNvPr id="145495" name="Picture 1433" descr="FX">
          <a:extLst>
            <a:ext uri="{FF2B5EF4-FFF2-40B4-BE49-F238E27FC236}">
              <a16:creationId xmlns:a16="http://schemas.microsoft.com/office/drawing/2014/main" id="{00000000-0008-0000-0000-0000573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97480" y="368389"/>
          <a:ext cx="376513" cy="484547"/>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xdr:row>
      <xdr:rowOff>0</xdr:rowOff>
    </xdr:from>
    <xdr:to>
      <xdr:col>11</xdr:col>
      <xdr:colOff>0</xdr:colOff>
      <xdr:row>2</xdr:row>
      <xdr:rowOff>0</xdr:rowOff>
    </xdr:to>
    <xdr:pic>
      <xdr:nvPicPr>
        <xdr:cNvPr id="145496" name="Picture 36" descr="2010-11 RC Today">
          <a:extLst>
            <a:ext uri="{FF2B5EF4-FFF2-40B4-BE49-F238E27FC236}">
              <a16:creationId xmlns:a16="http://schemas.microsoft.com/office/drawing/2014/main" id="{00000000-0008-0000-0000-00005838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6175" y="361950"/>
          <a:ext cx="381000" cy="485775"/>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12</xdr:col>
      <xdr:colOff>0</xdr:colOff>
      <xdr:row>1</xdr:row>
      <xdr:rowOff>0</xdr:rowOff>
    </xdr:from>
    <xdr:to>
      <xdr:col>13</xdr:col>
      <xdr:colOff>0</xdr:colOff>
      <xdr:row>2</xdr:row>
      <xdr:rowOff>0</xdr:rowOff>
    </xdr:to>
    <xdr:pic>
      <xdr:nvPicPr>
        <xdr:cNvPr id="145497" name="Picture 37" descr="254566_196114530438656_100001203310125_601706_1010424_n[1]">
          <a:extLst>
            <a:ext uri="{FF2B5EF4-FFF2-40B4-BE49-F238E27FC236}">
              <a16:creationId xmlns:a16="http://schemas.microsoft.com/office/drawing/2014/main" id="{00000000-0008-0000-0000-0000593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8175" y="361950"/>
          <a:ext cx="381000" cy="485775"/>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13</xdr:col>
      <xdr:colOff>22151</xdr:colOff>
      <xdr:row>1</xdr:row>
      <xdr:rowOff>0</xdr:rowOff>
    </xdr:from>
    <xdr:to>
      <xdr:col>14</xdr:col>
      <xdr:colOff>26581</xdr:colOff>
      <xdr:row>2</xdr:row>
      <xdr:rowOff>0</xdr:rowOff>
    </xdr:to>
    <xdr:pic>
      <xdr:nvPicPr>
        <xdr:cNvPr id="145498" name="Picture 38" descr="249859_1888369223201_1660583839_1843461_8138485_n">
          <a:extLst>
            <a:ext uri="{FF2B5EF4-FFF2-40B4-BE49-F238E27FC236}">
              <a16:creationId xmlns:a16="http://schemas.microsoft.com/office/drawing/2014/main" id="{00000000-0008-0000-0000-00005A38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50029" y="365494"/>
          <a:ext cx="381000" cy="487326"/>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30</xdr:col>
      <xdr:colOff>0</xdr:colOff>
      <xdr:row>1</xdr:row>
      <xdr:rowOff>0</xdr:rowOff>
    </xdr:from>
    <xdr:to>
      <xdr:col>31</xdr:col>
      <xdr:colOff>0</xdr:colOff>
      <xdr:row>2</xdr:row>
      <xdr:rowOff>0</xdr:rowOff>
    </xdr:to>
    <xdr:pic>
      <xdr:nvPicPr>
        <xdr:cNvPr id="145500" name="Picture 50" descr="249859_1888369223201_1660583839_1843461_8138485_n">
          <a:extLst>
            <a:ext uri="{FF2B5EF4-FFF2-40B4-BE49-F238E27FC236}">
              <a16:creationId xmlns:a16="http://schemas.microsoft.com/office/drawing/2014/main" id="{00000000-0008-0000-0000-00005C38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354175" y="361950"/>
          <a:ext cx="381000" cy="485775"/>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26</xdr:col>
      <xdr:colOff>375225</xdr:colOff>
      <xdr:row>0</xdr:row>
      <xdr:rowOff>358432</xdr:rowOff>
    </xdr:from>
    <xdr:to>
      <xdr:col>27</xdr:col>
      <xdr:colOff>375225</xdr:colOff>
      <xdr:row>1</xdr:row>
      <xdr:rowOff>481228</xdr:rowOff>
    </xdr:to>
    <xdr:pic>
      <xdr:nvPicPr>
        <xdr:cNvPr id="145501" name="Picture 51" descr="251727_1888362663037_1660583839_1843447_4329711_n">
          <a:extLst>
            <a:ext uri="{FF2B5EF4-FFF2-40B4-BE49-F238E27FC236}">
              <a16:creationId xmlns:a16="http://schemas.microsoft.com/office/drawing/2014/main" id="{00000000-0008-0000-0000-00005D38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975730" y="358432"/>
          <a:ext cx="381664" cy="484547"/>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25</xdr:col>
      <xdr:colOff>375225</xdr:colOff>
      <xdr:row>0</xdr:row>
      <xdr:rowOff>358432</xdr:rowOff>
    </xdr:from>
    <xdr:to>
      <xdr:col>26</xdr:col>
      <xdr:colOff>375225</xdr:colOff>
      <xdr:row>1</xdr:row>
      <xdr:rowOff>481228</xdr:rowOff>
    </xdr:to>
    <xdr:pic>
      <xdr:nvPicPr>
        <xdr:cNvPr id="145502" name="Picture 47" descr="251727_1888362663037_1660583839_1843447_4329711_n">
          <a:extLst>
            <a:ext uri="{FF2B5EF4-FFF2-40B4-BE49-F238E27FC236}">
              <a16:creationId xmlns:a16="http://schemas.microsoft.com/office/drawing/2014/main" id="{00000000-0008-0000-0000-00005E38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594066" y="358432"/>
          <a:ext cx="381664" cy="484547"/>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31</xdr:col>
      <xdr:colOff>0</xdr:colOff>
      <xdr:row>1</xdr:row>
      <xdr:rowOff>0</xdr:rowOff>
    </xdr:from>
    <xdr:to>
      <xdr:col>32</xdr:col>
      <xdr:colOff>0</xdr:colOff>
      <xdr:row>2</xdr:row>
      <xdr:rowOff>0</xdr:rowOff>
    </xdr:to>
    <xdr:pic>
      <xdr:nvPicPr>
        <xdr:cNvPr id="145503" name="Picture 54" descr="20763_1247527560724_2547892_n[1]">
          <a:extLst>
            <a:ext uri="{FF2B5EF4-FFF2-40B4-BE49-F238E27FC236}">
              <a16:creationId xmlns:a16="http://schemas.microsoft.com/office/drawing/2014/main" id="{00000000-0008-0000-0000-00005F38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735175" y="361950"/>
          <a:ext cx="381000" cy="485775"/>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27</xdr:col>
      <xdr:colOff>375225</xdr:colOff>
      <xdr:row>0</xdr:row>
      <xdr:rowOff>358432</xdr:rowOff>
    </xdr:from>
    <xdr:to>
      <xdr:col>28</xdr:col>
      <xdr:colOff>375225</xdr:colOff>
      <xdr:row>1</xdr:row>
      <xdr:rowOff>481228</xdr:rowOff>
    </xdr:to>
    <xdr:pic>
      <xdr:nvPicPr>
        <xdr:cNvPr id="145504" name="Picture 55" descr="Franck 2010-0218">
          <a:extLst>
            <a:ext uri="{FF2B5EF4-FFF2-40B4-BE49-F238E27FC236}">
              <a16:creationId xmlns:a16="http://schemas.microsoft.com/office/drawing/2014/main" id="{00000000-0008-0000-0000-00006038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357394" y="358432"/>
          <a:ext cx="381664" cy="484547"/>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33</xdr:col>
      <xdr:colOff>0</xdr:colOff>
      <xdr:row>1</xdr:row>
      <xdr:rowOff>0</xdr:rowOff>
    </xdr:from>
    <xdr:to>
      <xdr:col>34</xdr:col>
      <xdr:colOff>0</xdr:colOff>
      <xdr:row>2</xdr:row>
      <xdr:rowOff>0</xdr:rowOff>
    </xdr:to>
    <xdr:pic>
      <xdr:nvPicPr>
        <xdr:cNvPr id="145505" name="Picture 56" descr="2006-07 Christophe Violant">
          <a:extLst>
            <a:ext uri="{FF2B5EF4-FFF2-40B4-BE49-F238E27FC236}">
              <a16:creationId xmlns:a16="http://schemas.microsoft.com/office/drawing/2014/main" id="{00000000-0008-0000-0000-00006138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497175" y="361950"/>
          <a:ext cx="381000" cy="485775"/>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editAs="oneCell">
    <xdr:from>
      <xdr:col>9</xdr:col>
      <xdr:colOff>0</xdr:colOff>
      <xdr:row>1</xdr:row>
      <xdr:rowOff>0</xdr:rowOff>
    </xdr:from>
    <xdr:to>
      <xdr:col>10</xdr:col>
      <xdr:colOff>0</xdr:colOff>
      <xdr:row>2</xdr:row>
      <xdr:rowOff>0</xdr:rowOff>
    </xdr:to>
    <xdr:pic>
      <xdr:nvPicPr>
        <xdr:cNvPr id="145506" name="Picture 1437">
          <a:extLst>
            <a:ext uri="{FF2B5EF4-FFF2-40B4-BE49-F238E27FC236}">
              <a16:creationId xmlns:a16="http://schemas.microsoft.com/office/drawing/2014/main" id="{00000000-0008-0000-0000-0000623802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15175" y="361950"/>
          <a:ext cx="381000" cy="485775"/>
        </a:xfrm>
        <a:prstGeom prst="rect">
          <a:avLst/>
        </a:prstGeom>
        <a:noFill/>
        <a:ln w="317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16</xdr:col>
      <xdr:colOff>5699</xdr:colOff>
      <xdr:row>1</xdr:row>
      <xdr:rowOff>1445</xdr:rowOff>
    </xdr:from>
    <xdr:to>
      <xdr:col>17</xdr:col>
      <xdr:colOff>5699</xdr:colOff>
      <xdr:row>2</xdr:row>
      <xdr:rowOff>1445</xdr:rowOff>
    </xdr:to>
    <xdr:pic>
      <xdr:nvPicPr>
        <xdr:cNvPr id="145507" name="Picture 1438" descr="Joff">
          <a:extLst>
            <a:ext uri="{FF2B5EF4-FFF2-40B4-BE49-F238E27FC236}">
              <a16:creationId xmlns:a16="http://schemas.microsoft.com/office/drawing/2014/main" id="{00000000-0008-0000-0000-0000633802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171230" y="363196"/>
          <a:ext cx="381664" cy="48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xdr:row>
      <xdr:rowOff>0</xdr:rowOff>
    </xdr:from>
    <xdr:to>
      <xdr:col>9</xdr:col>
      <xdr:colOff>2970</xdr:colOff>
      <xdr:row>2</xdr:row>
      <xdr:rowOff>0</xdr:rowOff>
    </xdr:to>
    <xdr:pic>
      <xdr:nvPicPr>
        <xdr:cNvPr id="145508" name="Image 34">
          <a:extLst>
            <a:ext uri="{FF2B5EF4-FFF2-40B4-BE49-F238E27FC236}">
              <a16:creationId xmlns:a16="http://schemas.microsoft.com/office/drawing/2014/main" id="{00000000-0008-0000-0000-0000643802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734175" y="361950"/>
          <a:ext cx="381000" cy="48577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375225</xdr:colOff>
      <xdr:row>0</xdr:row>
      <xdr:rowOff>358432</xdr:rowOff>
    </xdr:from>
    <xdr:to>
      <xdr:col>23</xdr:col>
      <xdr:colOff>375225</xdr:colOff>
      <xdr:row>1</xdr:row>
      <xdr:rowOff>481228</xdr:rowOff>
    </xdr:to>
    <xdr:pic>
      <xdr:nvPicPr>
        <xdr:cNvPr id="145509" name="Image 35">
          <a:extLst>
            <a:ext uri="{FF2B5EF4-FFF2-40B4-BE49-F238E27FC236}">
              <a16:creationId xmlns:a16="http://schemas.microsoft.com/office/drawing/2014/main" id="{00000000-0008-0000-0000-0000653802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l="12045" t="2" r="8224" b="-185"/>
        <a:stretch>
          <a:fillRect/>
        </a:stretch>
      </xdr:blipFill>
      <xdr:spPr bwMode="auto">
        <a:xfrm>
          <a:off x="12830739" y="358432"/>
          <a:ext cx="381665" cy="48454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4121</xdr:colOff>
      <xdr:row>1</xdr:row>
      <xdr:rowOff>3162</xdr:rowOff>
    </xdr:from>
    <xdr:to>
      <xdr:col>26</xdr:col>
      <xdr:colOff>1319</xdr:colOff>
      <xdr:row>2</xdr:row>
      <xdr:rowOff>2133</xdr:rowOff>
    </xdr:to>
    <xdr:pic>
      <xdr:nvPicPr>
        <xdr:cNvPr id="145510" name="Image 3">
          <a:extLst>
            <a:ext uri="{FF2B5EF4-FFF2-40B4-BE49-F238E27FC236}">
              <a16:creationId xmlns:a16="http://schemas.microsoft.com/office/drawing/2014/main" id="{00000000-0008-0000-0000-0000663802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596296" y="365112"/>
          <a:ext cx="378198" cy="484746"/>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8611</xdr:colOff>
      <xdr:row>1</xdr:row>
      <xdr:rowOff>0</xdr:rowOff>
    </xdr:from>
    <xdr:to>
      <xdr:col>22</xdr:col>
      <xdr:colOff>3463</xdr:colOff>
      <xdr:row>2</xdr:row>
      <xdr:rowOff>1228</xdr:rowOff>
    </xdr:to>
    <xdr:pic>
      <xdr:nvPicPr>
        <xdr:cNvPr id="145511" name="Picture 52" descr="RCT-Nayemont 17-10-2010">
          <a:extLst>
            <a:ext uri="{FF2B5EF4-FFF2-40B4-BE49-F238E27FC236}">
              <a16:creationId xmlns:a16="http://schemas.microsoft.com/office/drawing/2014/main" id="{00000000-0008-0000-0000-0000673802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82461" y="361751"/>
          <a:ext cx="376516" cy="485775"/>
        </a:xfrm>
        <a:prstGeom prst="rect">
          <a:avLst/>
        </a:prstGeom>
        <a:noFill/>
        <a:ln w="0" algn="in">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editAs="oneCell">
    <xdr:from>
      <xdr:col>18</xdr:col>
      <xdr:colOff>1974</xdr:colOff>
      <xdr:row>1</xdr:row>
      <xdr:rowOff>3319</xdr:rowOff>
    </xdr:from>
    <xdr:to>
      <xdr:col>19</xdr:col>
      <xdr:colOff>1919</xdr:colOff>
      <xdr:row>2</xdr:row>
      <xdr:rowOff>3319</xdr:rowOff>
    </xdr:to>
    <xdr:pic>
      <xdr:nvPicPr>
        <xdr:cNvPr id="145512" name="Image 1">
          <a:extLst>
            <a:ext uri="{FF2B5EF4-FFF2-40B4-BE49-F238E27FC236}">
              <a16:creationId xmlns:a16="http://schemas.microsoft.com/office/drawing/2014/main" id="{00000000-0008-0000-0000-0000683802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930833" y="365070"/>
          <a:ext cx="376515" cy="48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6912</xdr:colOff>
      <xdr:row>0</xdr:row>
      <xdr:rowOff>356377</xdr:rowOff>
    </xdr:from>
    <xdr:to>
      <xdr:col>18</xdr:col>
      <xdr:colOff>359</xdr:colOff>
      <xdr:row>2</xdr:row>
      <xdr:rowOff>949</xdr:rowOff>
    </xdr:to>
    <xdr:pic>
      <xdr:nvPicPr>
        <xdr:cNvPr id="145514" name="Image 3">
          <a:extLst>
            <a:ext uri="{FF2B5EF4-FFF2-40B4-BE49-F238E27FC236}">
              <a16:creationId xmlns:a16="http://schemas.microsoft.com/office/drawing/2014/main" id="{00000000-0008-0000-0000-00006A3802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531855" y="356377"/>
          <a:ext cx="370017" cy="488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6638</xdr:colOff>
      <xdr:row>1</xdr:row>
      <xdr:rowOff>0</xdr:rowOff>
    </xdr:from>
    <xdr:to>
      <xdr:col>35</xdr:col>
      <xdr:colOff>4515</xdr:colOff>
      <xdr:row>2</xdr:row>
      <xdr:rowOff>0</xdr:rowOff>
    </xdr:to>
    <xdr:pic>
      <xdr:nvPicPr>
        <xdr:cNvPr id="145516" name="Image 5">
          <a:extLst>
            <a:ext uri="{FF2B5EF4-FFF2-40B4-BE49-F238E27FC236}">
              <a16:creationId xmlns:a16="http://schemas.microsoft.com/office/drawing/2014/main" id="{00000000-0008-0000-0000-00006C3802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278790" y="361751"/>
          <a:ext cx="379540" cy="48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2380</xdr:colOff>
      <xdr:row>0</xdr:row>
      <xdr:rowOff>361949</xdr:rowOff>
    </xdr:from>
    <xdr:to>
      <xdr:col>11</xdr:col>
      <xdr:colOff>376237</xdr:colOff>
      <xdr:row>2</xdr:row>
      <xdr:rowOff>6141</xdr:rowOff>
    </xdr:to>
    <xdr:pic>
      <xdr:nvPicPr>
        <xdr:cNvPr id="145517" name="Image 25" descr="https://static9.viadeo-static.com/servlet/photo?memberId=0021sdqk6ys59exa&amp;height=185&amp;width=140&amp;ts=1412929835000">
          <a:extLst>
            <a:ext uri="{FF2B5EF4-FFF2-40B4-BE49-F238E27FC236}">
              <a16:creationId xmlns:a16="http://schemas.microsoft.com/office/drawing/2014/main" id="{00000000-0008-0000-0000-00006D3802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b="-2"/>
        <a:stretch>
          <a:fillRect/>
        </a:stretch>
      </xdr:blipFill>
      <xdr:spPr bwMode="auto">
        <a:xfrm>
          <a:off x="7879555" y="361949"/>
          <a:ext cx="373857" cy="491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5293</xdr:colOff>
      <xdr:row>1</xdr:row>
      <xdr:rowOff>1545</xdr:rowOff>
    </xdr:from>
    <xdr:to>
      <xdr:col>20</xdr:col>
      <xdr:colOff>5296</xdr:colOff>
      <xdr:row>2</xdr:row>
      <xdr:rowOff>0</xdr:rowOff>
    </xdr:to>
    <xdr:pic>
      <xdr:nvPicPr>
        <xdr:cNvPr id="145518" name="Image 1">
          <a:extLst>
            <a:ext uri="{FF2B5EF4-FFF2-40B4-BE49-F238E27FC236}">
              <a16:creationId xmlns:a16="http://schemas.microsoft.com/office/drawing/2014/main" id="{00000000-0008-0000-0000-00006E3802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15816" y="363296"/>
          <a:ext cx="381665" cy="483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374794</xdr:colOff>
      <xdr:row>1</xdr:row>
      <xdr:rowOff>199</xdr:rowOff>
    </xdr:from>
    <xdr:to>
      <xdr:col>33</xdr:col>
      <xdr:colOff>3321</xdr:colOff>
      <xdr:row>2</xdr:row>
      <xdr:rowOff>9525</xdr:rowOff>
    </xdr:to>
    <xdr:pic>
      <xdr:nvPicPr>
        <xdr:cNvPr id="145520" name="Image 1">
          <a:extLst>
            <a:ext uri="{FF2B5EF4-FFF2-40B4-BE49-F238E27FC236}">
              <a16:creationId xmlns:a16="http://schemas.microsoft.com/office/drawing/2014/main" id="{00000000-0008-0000-0000-0000703802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5501954" y="361950"/>
          <a:ext cx="391853" cy="49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1925</xdr:colOff>
      <xdr:row>0</xdr:row>
      <xdr:rowOff>360838</xdr:rowOff>
    </xdr:from>
    <xdr:to>
      <xdr:col>16</xdr:col>
      <xdr:colOff>6686</xdr:colOff>
      <xdr:row>2</xdr:row>
      <xdr:rowOff>3251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7563" t="8981" r="5243" b="-1"/>
        <a:stretch/>
      </xdr:blipFill>
      <xdr:spPr>
        <a:xfrm>
          <a:off x="9767787" y="360838"/>
          <a:ext cx="384301" cy="489080"/>
        </a:xfrm>
        <a:prstGeom prst="rect">
          <a:avLst/>
        </a:prstGeom>
      </xdr:spPr>
    </xdr:pic>
    <xdr:clientData/>
  </xdr:twoCellAnchor>
  <xdr:oneCellAnchor>
    <xdr:from>
      <xdr:col>14</xdr:col>
      <xdr:colOff>12251</xdr:colOff>
      <xdr:row>1</xdr:row>
      <xdr:rowOff>1780</xdr:rowOff>
    </xdr:from>
    <xdr:ext cx="386148" cy="493605"/>
    <xdr:pic>
      <xdr:nvPicPr>
        <xdr:cNvPr id="27" name="Image 1">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016699" y="367274"/>
          <a:ext cx="386148" cy="493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22</xdr:col>
      <xdr:colOff>6638</xdr:colOff>
      <xdr:row>1</xdr:row>
      <xdr:rowOff>0</xdr:rowOff>
    </xdr:from>
    <xdr:to>
      <xdr:col>22</xdr:col>
      <xdr:colOff>376295</xdr:colOff>
      <xdr:row>2</xdr:row>
      <xdr:rowOff>5850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8203" t="12754" r="16704"/>
        <a:stretch/>
      </xdr:blipFill>
      <xdr:spPr>
        <a:xfrm>
          <a:off x="12462152" y="361751"/>
          <a:ext cx="375026" cy="490397"/>
        </a:xfrm>
        <a:prstGeom prst="rect">
          <a:avLst/>
        </a:prstGeom>
      </xdr:spPr>
    </xdr:pic>
    <xdr:clientData/>
  </xdr:twoCellAnchor>
  <xdr:twoCellAnchor>
    <xdr:from>
      <xdr:col>6</xdr:col>
      <xdr:colOff>12373</xdr:colOff>
      <xdr:row>31</xdr:row>
      <xdr:rowOff>98961</xdr:rowOff>
    </xdr:from>
    <xdr:to>
      <xdr:col>6</xdr:col>
      <xdr:colOff>371104</xdr:colOff>
      <xdr:row>31</xdr:row>
      <xdr:rowOff>98961</xdr:rowOff>
    </xdr:to>
    <xdr:cxnSp macro="">
      <xdr:nvCxnSpPr>
        <xdr:cNvPr id="6" name="Connecteur droit avec flèche 5">
          <a:extLst>
            <a:ext uri="{FF2B5EF4-FFF2-40B4-BE49-F238E27FC236}">
              <a16:creationId xmlns:a16="http://schemas.microsoft.com/office/drawing/2014/main" id="{00000000-0008-0000-0000-000006000000}"/>
            </a:ext>
          </a:extLst>
        </xdr:cNvPr>
        <xdr:cNvCxnSpPr/>
      </xdr:nvCxnSpPr>
      <xdr:spPr bwMode="auto">
        <a:xfrm flipH="1">
          <a:off x="5282048" y="8189026"/>
          <a:ext cx="358731"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editAs="oneCell">
    <xdr:from>
      <xdr:col>29</xdr:col>
      <xdr:colOff>0</xdr:colOff>
      <xdr:row>1</xdr:row>
      <xdr:rowOff>0</xdr:rowOff>
    </xdr:from>
    <xdr:to>
      <xdr:col>30</xdr:col>
      <xdr:colOff>18896</xdr:colOff>
      <xdr:row>2</xdr:row>
      <xdr:rowOff>17480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6"/>
        <a:stretch>
          <a:fillRect/>
        </a:stretch>
      </xdr:blipFill>
      <xdr:spPr>
        <a:xfrm>
          <a:off x="14807045" y="358734"/>
          <a:ext cx="402371" cy="499915"/>
        </a:xfrm>
        <a:prstGeom prst="rect">
          <a:avLst/>
        </a:prstGeom>
      </xdr:spPr>
    </xdr:pic>
    <xdr:clientData/>
  </xdr:twoCellAnchor>
  <xdr:twoCellAnchor editAs="oneCell">
    <xdr:from>
      <xdr:col>24</xdr:col>
      <xdr:colOff>1</xdr:colOff>
      <xdr:row>1</xdr:row>
      <xdr:rowOff>0</xdr:rowOff>
    </xdr:from>
    <xdr:to>
      <xdr:col>25</xdr:col>
      <xdr:colOff>305</xdr:colOff>
      <xdr:row>2</xdr:row>
      <xdr:rowOff>6638</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3468" t="490" r="5178" b="-490"/>
        <a:stretch/>
      </xdr:blipFill>
      <xdr:spPr>
        <a:xfrm>
          <a:off x="13218842" y="361751"/>
          <a:ext cx="381968" cy="491185"/>
        </a:xfrm>
        <a:prstGeom prst="rect">
          <a:avLst/>
        </a:prstGeom>
      </xdr:spPr>
    </xdr:pic>
    <xdr:clientData/>
  </xdr:twoCellAnchor>
  <xdr:twoCellAnchor>
    <xdr:from>
      <xdr:col>6</xdr:col>
      <xdr:colOff>11075</xdr:colOff>
      <xdr:row>13</xdr:row>
      <xdr:rowOff>88605</xdr:rowOff>
    </xdr:from>
    <xdr:to>
      <xdr:col>6</xdr:col>
      <xdr:colOff>332267</xdr:colOff>
      <xdr:row>13</xdr:row>
      <xdr:rowOff>88605</xdr:rowOff>
    </xdr:to>
    <xdr:cxnSp macro="">
      <xdr:nvCxnSpPr>
        <xdr:cNvPr id="10" name="Connecteur droit avec flèche 9">
          <a:extLst>
            <a:ext uri="{FF2B5EF4-FFF2-40B4-BE49-F238E27FC236}">
              <a16:creationId xmlns:a16="http://schemas.microsoft.com/office/drawing/2014/main" id="{00000000-0008-0000-0000-00000A000000}"/>
            </a:ext>
          </a:extLst>
        </xdr:cNvPr>
        <xdr:cNvCxnSpPr/>
      </xdr:nvCxnSpPr>
      <xdr:spPr bwMode="auto">
        <a:xfrm flipH="1">
          <a:off x="5283052" y="4718198"/>
          <a:ext cx="321192"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6</xdr:col>
      <xdr:colOff>0</xdr:colOff>
      <xdr:row>27</xdr:row>
      <xdr:rowOff>110756</xdr:rowOff>
    </xdr:from>
    <xdr:to>
      <xdr:col>6</xdr:col>
      <xdr:colOff>358731</xdr:colOff>
      <xdr:row>27</xdr:row>
      <xdr:rowOff>110756</xdr:rowOff>
    </xdr:to>
    <xdr:cxnSp macro="">
      <xdr:nvCxnSpPr>
        <xdr:cNvPr id="35" name="Connecteur droit avec flèche 34">
          <a:extLst>
            <a:ext uri="{FF2B5EF4-FFF2-40B4-BE49-F238E27FC236}">
              <a16:creationId xmlns:a16="http://schemas.microsoft.com/office/drawing/2014/main" id="{1D22E194-D74F-4826-997E-23F76DBC8098}"/>
            </a:ext>
          </a:extLst>
        </xdr:cNvPr>
        <xdr:cNvCxnSpPr/>
      </xdr:nvCxnSpPr>
      <xdr:spPr bwMode="auto">
        <a:xfrm flipH="1">
          <a:off x="5271977" y="7176977"/>
          <a:ext cx="358731"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6</xdr:col>
      <xdr:colOff>0</xdr:colOff>
      <xdr:row>28</xdr:row>
      <xdr:rowOff>99680</xdr:rowOff>
    </xdr:from>
    <xdr:to>
      <xdr:col>6</xdr:col>
      <xdr:colOff>358731</xdr:colOff>
      <xdr:row>28</xdr:row>
      <xdr:rowOff>99680</xdr:rowOff>
    </xdr:to>
    <xdr:cxnSp macro="">
      <xdr:nvCxnSpPr>
        <xdr:cNvPr id="37" name="Connecteur droit avec flèche 36">
          <a:extLst>
            <a:ext uri="{FF2B5EF4-FFF2-40B4-BE49-F238E27FC236}">
              <a16:creationId xmlns:a16="http://schemas.microsoft.com/office/drawing/2014/main" id="{6B799DBF-B107-4DF3-8DD6-8D3E1591498C}"/>
            </a:ext>
          </a:extLst>
        </xdr:cNvPr>
        <xdr:cNvCxnSpPr/>
      </xdr:nvCxnSpPr>
      <xdr:spPr bwMode="auto">
        <a:xfrm flipH="1">
          <a:off x="5271977" y="7343110"/>
          <a:ext cx="358731"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298175</xdr:colOff>
      <xdr:row>9</xdr:row>
      <xdr:rowOff>66261</xdr:rowOff>
    </xdr:from>
    <xdr:to>
      <xdr:col>11</xdr:col>
      <xdr:colOff>66262</xdr:colOff>
      <xdr:row>28</xdr:row>
      <xdr:rowOff>16565</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052392" y="1573696"/>
          <a:ext cx="5218044" cy="3097696"/>
        </a:xfrm>
        <a:prstGeom prst="rect">
          <a:avLst/>
        </a:prstGeom>
      </xdr:spPr>
    </xdr:pic>
    <xdr:clientData/>
  </xdr:twoCellAnchor>
  <xdr:twoCellAnchor editAs="oneCell">
    <xdr:from>
      <xdr:col>8</xdr:col>
      <xdr:colOff>0</xdr:colOff>
      <xdr:row>7</xdr:row>
      <xdr:rowOff>0</xdr:rowOff>
    </xdr:from>
    <xdr:to>
      <xdr:col>8</xdr:col>
      <xdr:colOff>457200</xdr:colOff>
      <xdr:row>9</xdr:row>
      <xdr:rowOff>114300</xdr:rowOff>
    </xdr:to>
    <xdr:pic>
      <xdr:nvPicPr>
        <xdr:cNvPr id="8" name="Image 7" descr="http://www.gasl.fr/images/theme/coupe.pn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77125" y="117157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13</xdr:col>
      <xdr:colOff>152400</xdr:colOff>
      <xdr:row>43</xdr:row>
      <xdr:rowOff>129169</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10058400" cy="707289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image" Target="../media/image29.png"/></Relationships>
</file>

<file path=xl/worksheets/_rels/sheet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8" Type="http://schemas.openxmlformats.org/officeDocument/2006/relationships/hyperlink" Target="http://rc-today.footeo.com/" TargetMode="External"/><Relationship Id="rId13" Type="http://schemas.openxmlformats.org/officeDocument/2006/relationships/hyperlink" Target="mailto:ksandad@gmail.com" TargetMode="External"/><Relationship Id="rId18" Type="http://schemas.openxmlformats.org/officeDocument/2006/relationships/hyperlink" Target="mailto:j.mary13@laposte.net" TargetMode="External"/><Relationship Id="rId3" Type="http://schemas.openxmlformats.org/officeDocument/2006/relationships/hyperlink" Target="mailto:cviolant@sfr.fr" TargetMode="External"/><Relationship Id="rId21" Type="http://schemas.openxmlformats.org/officeDocument/2006/relationships/hyperlink" Target="mailto:nounou8901@icloud.com" TargetMode="External"/><Relationship Id="rId7" Type="http://schemas.openxmlformats.org/officeDocument/2006/relationships/hyperlink" Target="http://www.gasl.fr/accueil.html" TargetMode="External"/><Relationship Id="rId12" Type="http://schemas.openxmlformats.org/officeDocument/2006/relationships/hyperlink" Target="mailto:Jordan_88110@hotmail.fr" TargetMode="External"/><Relationship Id="rId17" Type="http://schemas.openxmlformats.org/officeDocument/2006/relationships/hyperlink" Target="mailto:davidbilloir@orange.fr" TargetMode="External"/><Relationship Id="rId25" Type="http://schemas.openxmlformats.org/officeDocument/2006/relationships/printerSettings" Target="../printerSettings/printerSettings13.bin"/><Relationship Id="rId2" Type="http://schemas.openxmlformats.org/officeDocument/2006/relationships/hyperlink" Target="mailto:flavergne001@cegetel.rss.fr" TargetMode="External"/><Relationship Id="rId16" Type="http://schemas.openxmlformats.org/officeDocument/2006/relationships/hyperlink" Target="mailto:mickael.boissenin@regicom.fr" TargetMode="External"/><Relationship Id="rId20" Type="http://schemas.openxmlformats.org/officeDocument/2006/relationships/hyperlink" Target="mailto:isma88@live.fr" TargetMode="External"/><Relationship Id="rId1" Type="http://schemas.openxmlformats.org/officeDocument/2006/relationships/printerSettings" Target="../printerSettings/printerSettings12.bin"/><Relationship Id="rId6" Type="http://schemas.openxmlformats.org/officeDocument/2006/relationships/hyperlink" Target="mailto:m.mathieu@dupont-est.fr" TargetMode="External"/><Relationship Id="rId11" Type="http://schemas.openxmlformats.org/officeDocument/2006/relationships/hyperlink" Target="mailto:tristan.ferrari@sfr.fr" TargetMode="External"/><Relationship Id="rId24" Type="http://schemas.openxmlformats.org/officeDocument/2006/relationships/hyperlink" Target="mailto:rollot@orange.fr" TargetMode="External"/><Relationship Id="rId5" Type="http://schemas.openxmlformats.org/officeDocument/2006/relationships/hyperlink" Target="mailto:jeanyves.mangenot@aliceadsl.fr" TargetMode="External"/><Relationship Id="rId15" Type="http://schemas.openxmlformats.org/officeDocument/2006/relationships/hyperlink" Target="mailto:yle-poder@hotmail.fr" TargetMode="External"/><Relationship Id="rId23" Type="http://schemas.openxmlformats.org/officeDocument/2006/relationships/hyperlink" Target="mailto:f.pohl@orange.fr" TargetMode="External"/><Relationship Id="rId10" Type="http://schemas.openxmlformats.org/officeDocument/2006/relationships/hyperlink" Target="mailto:voinson.alexandre@neuf.fr" TargetMode="External"/><Relationship Id="rId19" Type="http://schemas.openxmlformats.org/officeDocument/2006/relationships/hyperlink" Target="mailto:goutard.amaury@gmail.com" TargetMode="External"/><Relationship Id="rId4" Type="http://schemas.openxmlformats.org/officeDocument/2006/relationships/hyperlink" Target="mailto:k.mary88@laposte.net" TargetMode="External"/><Relationship Id="rId9" Type="http://schemas.openxmlformats.org/officeDocument/2006/relationships/hyperlink" Target="http://c.gasl.fr/" TargetMode="External"/><Relationship Id="rId14" Type="http://schemas.openxmlformats.org/officeDocument/2006/relationships/hyperlink" Target="mailto:Fx.herter@gmail.com" TargetMode="External"/><Relationship Id="rId22" Type="http://schemas.openxmlformats.org/officeDocument/2006/relationships/hyperlink" Target="mailto:dacostaparfeuest@gmail.com" TargetMode="External"/></Relationships>
</file>

<file path=xl/worksheets/_rels/sheet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P79"/>
  <sheetViews>
    <sheetView showGridLines="0" tabSelected="1" zoomScale="81" zoomScaleNormal="81" workbookViewId="0">
      <pane ySplit="3" topLeftCell="A4" activePane="bottomLeft" state="frozen"/>
      <selection activeCell="F34" sqref="F34"/>
      <selection pane="bottomLeft" sqref="A1:E3"/>
    </sheetView>
  </sheetViews>
  <sheetFormatPr baseColWidth="10" defaultRowHeight="12.75"/>
  <cols>
    <col min="1" max="1" width="10.140625" style="1" customWidth="1"/>
    <col min="2" max="2" width="12.7109375" style="1" customWidth="1"/>
    <col min="3" max="3" width="23.7109375" style="1" customWidth="1"/>
    <col min="4" max="5" width="4.28515625" style="1" customWidth="1"/>
    <col min="6" max="6" width="23.7109375" style="1" customWidth="1"/>
    <col min="7" max="7" width="5.85546875" style="23" customWidth="1"/>
    <col min="8" max="8" width="16.28515625" customWidth="1"/>
    <col min="9" max="10" width="5.7109375" customWidth="1"/>
    <col min="11" max="35" width="5.7109375" style="80" customWidth="1"/>
    <col min="36" max="36" width="9.85546875" customWidth="1"/>
  </cols>
  <sheetData>
    <row r="1" spans="1:42" ht="28.5" customHeight="1" thickTop="1" thickBot="1">
      <c r="A1" s="567" t="s">
        <v>331</v>
      </c>
      <c r="B1" s="568"/>
      <c r="C1" s="568"/>
      <c r="D1" s="568"/>
      <c r="E1" s="568"/>
      <c r="F1" s="570" t="s">
        <v>258</v>
      </c>
      <c r="G1" s="571"/>
      <c r="H1" s="103" t="s">
        <v>39</v>
      </c>
      <c r="I1" s="104">
        <v>0</v>
      </c>
      <c r="J1" s="104">
        <v>0</v>
      </c>
      <c r="K1" s="105">
        <v>1</v>
      </c>
      <c r="L1" s="105">
        <v>2</v>
      </c>
      <c r="M1" s="105">
        <v>3</v>
      </c>
      <c r="N1" s="105">
        <v>4</v>
      </c>
      <c r="O1" s="105">
        <v>5</v>
      </c>
      <c r="P1" s="105">
        <v>6</v>
      </c>
      <c r="Q1" s="105">
        <v>7</v>
      </c>
      <c r="R1" s="105">
        <v>8</v>
      </c>
      <c r="S1" s="105">
        <v>9</v>
      </c>
      <c r="T1" s="105">
        <v>10</v>
      </c>
      <c r="U1" s="105">
        <v>11</v>
      </c>
      <c r="V1" s="105">
        <v>12</v>
      </c>
      <c r="W1" s="105">
        <v>13</v>
      </c>
      <c r="X1" s="105">
        <v>14</v>
      </c>
      <c r="Y1" s="105">
        <v>15</v>
      </c>
      <c r="Z1" s="105">
        <v>16</v>
      </c>
      <c r="AA1" s="105">
        <v>17</v>
      </c>
      <c r="AB1" s="105">
        <v>18</v>
      </c>
      <c r="AC1" s="105">
        <v>19</v>
      </c>
      <c r="AD1" s="105">
        <v>20</v>
      </c>
      <c r="AE1" s="105">
        <v>21</v>
      </c>
      <c r="AF1" s="105">
        <v>22</v>
      </c>
      <c r="AG1" s="105">
        <v>23</v>
      </c>
      <c r="AH1" s="105">
        <v>24</v>
      </c>
      <c r="AI1" s="105">
        <v>25</v>
      </c>
      <c r="AJ1" s="58"/>
      <c r="AK1" s="58"/>
      <c r="AL1" s="58"/>
    </row>
    <row r="2" spans="1:42" ht="38.25" customHeight="1" thickTop="1" thickBot="1">
      <c r="A2" s="567"/>
      <c r="B2" s="568"/>
      <c r="C2" s="568"/>
      <c r="D2" s="568"/>
      <c r="E2" s="568"/>
      <c r="F2" s="572"/>
      <c r="G2" s="573"/>
      <c r="H2" s="117"/>
      <c r="I2" s="118"/>
      <c r="J2" s="118"/>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58"/>
      <c r="AK2" s="58"/>
      <c r="AL2" s="58"/>
    </row>
    <row r="3" spans="1:42" s="59" customFormat="1" ht="152.25" customHeight="1" thickTop="1" thickBot="1">
      <c r="A3" s="569"/>
      <c r="B3" s="569"/>
      <c r="C3" s="569"/>
      <c r="D3" s="569"/>
      <c r="E3" s="569"/>
      <c r="F3" s="574"/>
      <c r="G3" s="575"/>
      <c r="H3" s="106" t="s">
        <v>40</v>
      </c>
      <c r="I3" s="107" t="s">
        <v>41</v>
      </c>
      <c r="J3" s="107" t="s">
        <v>42</v>
      </c>
      <c r="K3" s="107" t="s">
        <v>197</v>
      </c>
      <c r="L3" s="107" t="s">
        <v>232</v>
      </c>
      <c r="M3" s="107" t="s">
        <v>196</v>
      </c>
      <c r="N3" s="107" t="s">
        <v>195</v>
      </c>
      <c r="O3" s="107" t="s">
        <v>235</v>
      </c>
      <c r="P3" s="107" t="s">
        <v>243</v>
      </c>
      <c r="Q3" s="107" t="s">
        <v>210</v>
      </c>
      <c r="R3" s="107" t="s">
        <v>183</v>
      </c>
      <c r="S3" s="107" t="s">
        <v>191</v>
      </c>
      <c r="T3" s="107" t="s">
        <v>234</v>
      </c>
      <c r="U3" s="107" t="s">
        <v>192</v>
      </c>
      <c r="V3" s="107" t="s">
        <v>180</v>
      </c>
      <c r="W3" s="107" t="s">
        <v>264</v>
      </c>
      <c r="X3" s="107" t="s">
        <v>182</v>
      </c>
      <c r="Y3" s="107" t="s">
        <v>310</v>
      </c>
      <c r="Z3" s="107" t="s">
        <v>211</v>
      </c>
      <c r="AA3" s="107" t="s">
        <v>187</v>
      </c>
      <c r="AB3" s="107" t="s">
        <v>212</v>
      </c>
      <c r="AC3" s="107" t="s">
        <v>185</v>
      </c>
      <c r="AD3" s="107" t="s">
        <v>194</v>
      </c>
      <c r="AE3" s="107" t="s">
        <v>193</v>
      </c>
      <c r="AF3" s="107" t="s">
        <v>184</v>
      </c>
      <c r="AG3" s="107" t="s">
        <v>239</v>
      </c>
      <c r="AH3" s="107" t="s">
        <v>178</v>
      </c>
      <c r="AI3" s="107" t="s">
        <v>181</v>
      </c>
      <c r="AJ3" s="108" t="s">
        <v>43</v>
      </c>
    </row>
    <row r="4" spans="1:42" ht="19.5" customHeight="1" thickTop="1" thickBot="1">
      <c r="A4" s="577" t="s">
        <v>259</v>
      </c>
      <c r="B4" s="578"/>
      <c r="C4" s="578"/>
      <c r="D4" s="578"/>
      <c r="E4" s="578"/>
      <c r="F4" s="579"/>
      <c r="G4" s="112"/>
      <c r="H4" s="322" t="s">
        <v>44</v>
      </c>
      <c r="I4" s="60">
        <f t="shared" ref="I4:AJ4" si="0">SUM(I25+I30+I33)</f>
        <v>2</v>
      </c>
      <c r="J4" s="60">
        <f t="shared" si="0"/>
        <v>3</v>
      </c>
      <c r="K4" s="60">
        <f t="shared" si="0"/>
        <v>1</v>
      </c>
      <c r="L4" s="60">
        <f t="shared" si="0"/>
        <v>6</v>
      </c>
      <c r="M4" s="60">
        <f t="shared" si="0"/>
        <v>0</v>
      </c>
      <c r="N4" s="60">
        <f t="shared" si="0"/>
        <v>4</v>
      </c>
      <c r="O4" s="60">
        <f t="shared" si="0"/>
        <v>4</v>
      </c>
      <c r="P4" s="60">
        <f t="shared" si="0"/>
        <v>1</v>
      </c>
      <c r="Q4" s="60">
        <f t="shared" si="0"/>
        <v>3</v>
      </c>
      <c r="R4" s="60">
        <f t="shared" si="0"/>
        <v>0</v>
      </c>
      <c r="S4" s="60">
        <f t="shared" si="0"/>
        <v>5</v>
      </c>
      <c r="T4" s="60">
        <f t="shared" si="0"/>
        <v>6</v>
      </c>
      <c r="U4" s="60">
        <f t="shared" si="0"/>
        <v>1</v>
      </c>
      <c r="V4" s="60">
        <f t="shared" si="0"/>
        <v>16</v>
      </c>
      <c r="W4" s="60">
        <f t="shared" si="0"/>
        <v>1</v>
      </c>
      <c r="X4" s="60">
        <f t="shared" si="0"/>
        <v>37</v>
      </c>
      <c r="Y4" s="60">
        <f t="shared" si="0"/>
        <v>1</v>
      </c>
      <c r="Z4" s="60">
        <f t="shared" si="0"/>
        <v>0</v>
      </c>
      <c r="AA4" s="60">
        <f t="shared" si="0"/>
        <v>0</v>
      </c>
      <c r="AB4" s="60">
        <f t="shared" si="0"/>
        <v>2</v>
      </c>
      <c r="AC4" s="60">
        <f t="shared" si="0"/>
        <v>0</v>
      </c>
      <c r="AD4" s="60">
        <f t="shared" si="0"/>
        <v>0</v>
      </c>
      <c r="AE4" s="60">
        <f t="shared" si="0"/>
        <v>4</v>
      </c>
      <c r="AF4" s="60">
        <f t="shared" si="0"/>
        <v>0</v>
      </c>
      <c r="AG4" s="60">
        <f t="shared" si="0"/>
        <v>0</v>
      </c>
      <c r="AH4" s="60">
        <f t="shared" si="0"/>
        <v>17</v>
      </c>
      <c r="AI4" s="60">
        <f t="shared" si="0"/>
        <v>3</v>
      </c>
      <c r="AJ4" s="123">
        <f t="shared" si="0"/>
        <v>117</v>
      </c>
      <c r="AK4" s="58"/>
      <c r="AL4" s="58"/>
    </row>
    <row r="5" spans="1:42" s="12" customFormat="1" ht="14.25" customHeight="1" thickTop="1">
      <c r="A5" s="212" t="s">
        <v>45</v>
      </c>
      <c r="B5" s="537">
        <v>42631</v>
      </c>
      <c r="C5" s="320" t="s">
        <v>29</v>
      </c>
      <c r="D5" s="213">
        <v>3</v>
      </c>
      <c r="E5" s="213">
        <v>8</v>
      </c>
      <c r="F5" s="214" t="s">
        <v>152</v>
      </c>
      <c r="G5" s="7"/>
      <c r="H5" s="61"/>
      <c r="I5" s="98"/>
      <c r="J5" s="207"/>
      <c r="K5" s="154"/>
      <c r="L5" s="154"/>
      <c r="M5" s="154"/>
      <c r="N5" s="154"/>
      <c r="O5" s="154"/>
      <c r="P5" s="154"/>
      <c r="Q5" s="154">
        <v>1</v>
      </c>
      <c r="R5" s="154"/>
      <c r="S5" s="154"/>
      <c r="T5" s="154"/>
      <c r="U5" s="154"/>
      <c r="V5" s="154"/>
      <c r="W5" s="154"/>
      <c r="X5" s="154">
        <v>4</v>
      </c>
      <c r="Y5" s="154"/>
      <c r="Z5" s="154"/>
      <c r="AA5" s="154"/>
      <c r="AB5" s="154"/>
      <c r="AC5" s="154"/>
      <c r="AD5" s="154"/>
      <c r="AE5" s="154"/>
      <c r="AF5" s="154"/>
      <c r="AG5" s="154"/>
      <c r="AH5" s="154">
        <v>2</v>
      </c>
      <c r="AI5" s="208">
        <v>1</v>
      </c>
      <c r="AJ5" s="394">
        <f t="shared" ref="AJ5:AJ12" si="1">SUM(I5:AI5)</f>
        <v>8</v>
      </c>
      <c r="AK5" s="61"/>
      <c r="AL5" s="61"/>
    </row>
    <row r="6" spans="1:42" s="102" customFormat="1" ht="14.25" customHeight="1">
      <c r="A6" s="353" t="s">
        <v>46</v>
      </c>
      <c r="B6" s="538">
        <v>42638</v>
      </c>
      <c r="C6" s="344" t="s">
        <v>152</v>
      </c>
      <c r="D6" s="582" t="s">
        <v>302</v>
      </c>
      <c r="E6" s="583"/>
      <c r="F6" s="345" t="s">
        <v>151</v>
      </c>
      <c r="G6" s="100"/>
      <c r="H6" s="412"/>
      <c r="I6" s="599"/>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7"/>
      <c r="AJ6" s="518">
        <f t="shared" si="1"/>
        <v>0</v>
      </c>
      <c r="AK6" s="61"/>
      <c r="AL6" s="61"/>
      <c r="AM6" s="12"/>
      <c r="AN6" s="12"/>
      <c r="AO6" s="12"/>
      <c r="AP6" s="12"/>
    </row>
    <row r="7" spans="1:42" s="102" customFormat="1" ht="14.25" customHeight="1">
      <c r="A7" s="111" t="s">
        <v>47</v>
      </c>
      <c r="B7" s="539">
        <v>42652</v>
      </c>
      <c r="C7" s="444" t="s">
        <v>303</v>
      </c>
      <c r="D7" s="584" t="s">
        <v>152</v>
      </c>
      <c r="E7" s="585"/>
      <c r="F7" s="586"/>
      <c r="G7" s="100"/>
      <c r="H7" s="412"/>
      <c r="I7" s="595"/>
      <c r="J7" s="596"/>
      <c r="K7" s="596"/>
      <c r="L7" s="596"/>
      <c r="M7" s="596"/>
      <c r="N7" s="596"/>
      <c r="O7" s="596"/>
      <c r="P7" s="596"/>
      <c r="Q7" s="596"/>
      <c r="R7" s="596"/>
      <c r="S7" s="596"/>
      <c r="T7" s="596"/>
      <c r="U7" s="596"/>
      <c r="V7" s="596"/>
      <c r="W7" s="596"/>
      <c r="X7" s="596"/>
      <c r="Y7" s="596"/>
      <c r="Z7" s="596"/>
      <c r="AA7" s="596"/>
      <c r="AB7" s="596"/>
      <c r="AC7" s="596"/>
      <c r="AD7" s="596"/>
      <c r="AE7" s="596"/>
      <c r="AF7" s="596"/>
      <c r="AG7" s="596"/>
      <c r="AH7" s="596"/>
      <c r="AI7" s="597"/>
      <c r="AJ7" s="518">
        <f t="shared" si="1"/>
        <v>0</v>
      </c>
      <c r="AK7" s="61"/>
      <c r="AL7" s="61"/>
      <c r="AM7" s="12"/>
      <c r="AN7" s="12"/>
      <c r="AO7" s="12"/>
      <c r="AP7" s="12"/>
    </row>
    <row r="8" spans="1:42" s="102" customFormat="1" ht="14.25" customHeight="1">
      <c r="A8" s="353" t="s">
        <v>48</v>
      </c>
      <c r="B8" s="540">
        <v>42659</v>
      </c>
      <c r="C8" s="413" t="s">
        <v>152</v>
      </c>
      <c r="D8" s="99">
        <v>1</v>
      </c>
      <c r="E8" s="65">
        <v>0</v>
      </c>
      <c r="F8" s="354" t="s">
        <v>127</v>
      </c>
      <c r="G8" s="100"/>
      <c r="H8" s="412"/>
      <c r="I8" s="357"/>
      <c r="J8" s="358"/>
      <c r="K8" s="65"/>
      <c r="L8" s="65">
        <v>1</v>
      </c>
      <c r="M8" s="65"/>
      <c r="N8" s="65"/>
      <c r="O8" s="65"/>
      <c r="P8" s="65"/>
      <c r="Q8" s="65"/>
      <c r="R8" s="65"/>
      <c r="S8" s="65"/>
      <c r="T8" s="65"/>
      <c r="U8" s="65"/>
      <c r="V8" s="65"/>
      <c r="W8" s="65"/>
      <c r="X8" s="65"/>
      <c r="Y8" s="65"/>
      <c r="Z8" s="65"/>
      <c r="AA8" s="65"/>
      <c r="AB8" s="65"/>
      <c r="AC8" s="65"/>
      <c r="AD8" s="65"/>
      <c r="AE8" s="65"/>
      <c r="AF8" s="65"/>
      <c r="AG8" s="65"/>
      <c r="AH8" s="65"/>
      <c r="AI8" s="348"/>
      <c r="AJ8" s="518">
        <f t="shared" si="1"/>
        <v>1</v>
      </c>
      <c r="AK8" s="61"/>
      <c r="AL8" s="61"/>
      <c r="AM8" s="12"/>
      <c r="AN8" s="12"/>
      <c r="AO8" s="12"/>
      <c r="AP8" s="12"/>
    </row>
    <row r="9" spans="1:42" s="12" customFormat="1" ht="14.25" customHeight="1">
      <c r="A9" s="111" t="s">
        <v>49</v>
      </c>
      <c r="B9" s="541">
        <v>42666</v>
      </c>
      <c r="C9" s="293" t="s">
        <v>27</v>
      </c>
      <c r="D9" s="155">
        <v>0</v>
      </c>
      <c r="E9" s="155">
        <v>4</v>
      </c>
      <c r="F9" s="346" t="s">
        <v>152</v>
      </c>
      <c r="G9" s="7"/>
      <c r="H9" s="77"/>
      <c r="I9" s="187"/>
      <c r="J9" s="188"/>
      <c r="K9" s="155"/>
      <c r="L9" s="155"/>
      <c r="M9" s="155"/>
      <c r="N9" s="155"/>
      <c r="O9" s="155"/>
      <c r="P9" s="155"/>
      <c r="Q9" s="155"/>
      <c r="R9" s="155"/>
      <c r="S9" s="155"/>
      <c r="T9" s="155"/>
      <c r="U9" s="155"/>
      <c r="V9" s="155">
        <v>2</v>
      </c>
      <c r="W9" s="155"/>
      <c r="X9" s="155">
        <v>2</v>
      </c>
      <c r="Y9" s="155"/>
      <c r="Z9" s="155"/>
      <c r="AA9" s="155"/>
      <c r="AB9" s="155"/>
      <c r="AC9" s="155"/>
      <c r="AD9" s="155"/>
      <c r="AE9" s="155"/>
      <c r="AF9" s="155"/>
      <c r="AG9" s="155"/>
      <c r="AH9" s="155"/>
      <c r="AI9" s="210"/>
      <c r="AJ9" s="518">
        <f t="shared" si="1"/>
        <v>4</v>
      </c>
      <c r="AK9" s="61"/>
      <c r="AL9" s="61"/>
    </row>
    <row r="10" spans="1:42" s="102" customFormat="1" ht="14.25" customHeight="1">
      <c r="A10" s="353" t="s">
        <v>50</v>
      </c>
      <c r="B10" s="540">
        <v>42673</v>
      </c>
      <c r="C10" s="355" t="s">
        <v>152</v>
      </c>
      <c r="D10" s="65">
        <v>12</v>
      </c>
      <c r="E10" s="65">
        <v>2</v>
      </c>
      <c r="F10" s="354" t="s">
        <v>150</v>
      </c>
      <c r="G10" s="100"/>
      <c r="H10" s="412"/>
      <c r="I10" s="357"/>
      <c r="J10" s="358"/>
      <c r="K10" s="65"/>
      <c r="L10" s="65"/>
      <c r="M10" s="65"/>
      <c r="N10" s="65">
        <v>1</v>
      </c>
      <c r="O10" s="65">
        <v>1</v>
      </c>
      <c r="P10" s="65"/>
      <c r="Q10" s="65"/>
      <c r="R10" s="65"/>
      <c r="S10" s="65">
        <v>3</v>
      </c>
      <c r="T10" s="65"/>
      <c r="U10" s="65"/>
      <c r="V10" s="65"/>
      <c r="W10" s="65"/>
      <c r="X10" s="65">
        <v>3</v>
      </c>
      <c r="Y10" s="65">
        <v>1</v>
      </c>
      <c r="Z10" s="65"/>
      <c r="AA10" s="65"/>
      <c r="AB10" s="65"/>
      <c r="AC10" s="65"/>
      <c r="AD10" s="65"/>
      <c r="AE10" s="65"/>
      <c r="AF10" s="65"/>
      <c r="AG10" s="65"/>
      <c r="AH10" s="65">
        <v>3</v>
      </c>
      <c r="AI10" s="348"/>
      <c r="AJ10" s="518">
        <f t="shared" si="1"/>
        <v>12</v>
      </c>
      <c r="AK10" s="61"/>
      <c r="AL10" s="61"/>
      <c r="AM10" s="12"/>
      <c r="AN10" s="12"/>
      <c r="AO10" s="12"/>
      <c r="AP10" s="12"/>
    </row>
    <row r="11" spans="1:42" s="12" customFormat="1" ht="14.25" customHeight="1">
      <c r="A11" s="111" t="s">
        <v>51</v>
      </c>
      <c r="B11" s="536">
        <v>42680</v>
      </c>
      <c r="C11" s="347" t="s">
        <v>152</v>
      </c>
      <c r="D11" s="293">
        <v>4</v>
      </c>
      <c r="E11" s="293">
        <v>1</v>
      </c>
      <c r="F11" s="294" t="s">
        <v>148</v>
      </c>
      <c r="G11" s="7"/>
      <c r="H11" s="76"/>
      <c r="I11" s="187"/>
      <c r="J11" s="188"/>
      <c r="K11" s="155">
        <v>1</v>
      </c>
      <c r="L11" s="155"/>
      <c r="M11" s="155"/>
      <c r="N11" s="155">
        <v>1</v>
      </c>
      <c r="O11" s="155"/>
      <c r="P11" s="155"/>
      <c r="Q11" s="155">
        <v>1</v>
      </c>
      <c r="R11" s="155"/>
      <c r="S11" s="155"/>
      <c r="T11" s="155"/>
      <c r="U11" s="155"/>
      <c r="V11" s="155">
        <v>1</v>
      </c>
      <c r="W11" s="155"/>
      <c r="X11" s="155"/>
      <c r="Y11" s="155"/>
      <c r="Z11" s="155"/>
      <c r="AA11" s="155"/>
      <c r="AB11" s="155"/>
      <c r="AC11" s="155"/>
      <c r="AD11" s="155"/>
      <c r="AE11" s="155"/>
      <c r="AF11" s="155"/>
      <c r="AG11" s="155"/>
      <c r="AH11" s="155"/>
      <c r="AI11" s="210"/>
      <c r="AJ11" s="518">
        <f t="shared" si="1"/>
        <v>4</v>
      </c>
      <c r="AK11" s="61"/>
      <c r="AL11" s="61"/>
    </row>
    <row r="12" spans="1:42" s="12" customFormat="1" ht="14.25" customHeight="1">
      <c r="A12" s="484" t="s">
        <v>46</v>
      </c>
      <c r="B12" s="540">
        <v>42687</v>
      </c>
      <c r="C12" s="344" t="s">
        <v>152</v>
      </c>
      <c r="D12" s="356">
        <v>7</v>
      </c>
      <c r="E12" s="356">
        <v>2</v>
      </c>
      <c r="F12" s="345" t="s">
        <v>151</v>
      </c>
      <c r="G12" s="481"/>
      <c r="H12" s="76"/>
      <c r="I12" s="357"/>
      <c r="J12" s="358"/>
      <c r="K12" s="65"/>
      <c r="L12" s="65"/>
      <c r="M12" s="65"/>
      <c r="N12" s="65"/>
      <c r="O12" s="65"/>
      <c r="P12" s="65">
        <v>1</v>
      </c>
      <c r="Q12" s="65"/>
      <c r="R12" s="65"/>
      <c r="S12" s="65"/>
      <c r="T12" s="65"/>
      <c r="U12" s="65"/>
      <c r="V12" s="65"/>
      <c r="W12" s="65"/>
      <c r="X12" s="65">
        <v>6</v>
      </c>
      <c r="Y12" s="65"/>
      <c r="Z12" s="65"/>
      <c r="AA12" s="65"/>
      <c r="AB12" s="65"/>
      <c r="AC12" s="65"/>
      <c r="AD12" s="65"/>
      <c r="AE12" s="65"/>
      <c r="AF12" s="65"/>
      <c r="AG12" s="65"/>
      <c r="AH12" s="65"/>
      <c r="AI12" s="482"/>
      <c r="AJ12" s="518">
        <f t="shared" si="1"/>
        <v>7</v>
      </c>
      <c r="AK12" s="61"/>
      <c r="AL12" s="61"/>
    </row>
    <row r="13" spans="1:42" s="102" customFormat="1" ht="14.25" customHeight="1">
      <c r="A13" s="111" t="s">
        <v>52</v>
      </c>
      <c r="B13" s="536">
        <v>42694</v>
      </c>
      <c r="C13" s="293" t="s">
        <v>28</v>
      </c>
      <c r="D13" s="293">
        <v>1</v>
      </c>
      <c r="E13" s="293">
        <v>11</v>
      </c>
      <c r="F13" s="346" t="s">
        <v>152</v>
      </c>
      <c r="G13" s="100"/>
      <c r="H13" s="412"/>
      <c r="I13" s="187"/>
      <c r="J13" s="188"/>
      <c r="K13" s="155"/>
      <c r="L13" s="155"/>
      <c r="M13" s="155"/>
      <c r="N13" s="155"/>
      <c r="O13" s="155"/>
      <c r="P13" s="155"/>
      <c r="Q13" s="155"/>
      <c r="R13" s="155"/>
      <c r="S13" s="155"/>
      <c r="T13" s="155">
        <v>5</v>
      </c>
      <c r="U13" s="155"/>
      <c r="V13" s="155">
        <v>3</v>
      </c>
      <c r="W13" s="155"/>
      <c r="X13" s="155">
        <v>1</v>
      </c>
      <c r="Y13" s="155"/>
      <c r="Z13" s="155"/>
      <c r="AA13" s="155"/>
      <c r="AB13" s="155">
        <v>1</v>
      </c>
      <c r="AC13" s="155"/>
      <c r="AD13" s="155"/>
      <c r="AE13" s="155">
        <v>1</v>
      </c>
      <c r="AF13" s="155"/>
      <c r="AG13" s="155"/>
      <c r="AH13" s="155"/>
      <c r="AI13" s="210"/>
      <c r="AJ13" s="518">
        <f t="shared" ref="AJ13:AJ24" si="2">SUM(I13:AI13)</f>
        <v>11</v>
      </c>
      <c r="AK13" s="61"/>
      <c r="AL13" s="61"/>
      <c r="AM13" s="12"/>
      <c r="AN13" s="12"/>
      <c r="AO13" s="12"/>
      <c r="AP13" s="12"/>
    </row>
    <row r="14" spans="1:42" s="102" customFormat="1" ht="14.25" customHeight="1">
      <c r="A14" s="484" t="s">
        <v>53</v>
      </c>
      <c r="B14" s="540">
        <v>42701</v>
      </c>
      <c r="C14" s="344" t="s">
        <v>152</v>
      </c>
      <c r="D14" s="356">
        <v>3</v>
      </c>
      <c r="E14" s="356">
        <v>0</v>
      </c>
      <c r="F14" s="345" t="s">
        <v>149</v>
      </c>
      <c r="G14" s="157"/>
      <c r="H14" s="414" t="s">
        <v>323</v>
      </c>
      <c r="I14" s="357"/>
      <c r="J14" s="358">
        <v>3</v>
      </c>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482"/>
      <c r="AJ14" s="518">
        <f t="shared" si="2"/>
        <v>3</v>
      </c>
      <c r="AK14" s="61"/>
      <c r="AL14" s="61"/>
      <c r="AM14" s="12"/>
      <c r="AN14" s="12"/>
      <c r="AO14" s="12"/>
      <c r="AP14" s="12"/>
    </row>
    <row r="15" spans="1:42" s="12" customFormat="1" ht="14.25" customHeight="1">
      <c r="A15" s="111" t="s">
        <v>54</v>
      </c>
      <c r="B15" s="536">
        <v>42708</v>
      </c>
      <c r="C15" s="347" t="s">
        <v>152</v>
      </c>
      <c r="D15" s="293">
        <v>5</v>
      </c>
      <c r="E15" s="293">
        <v>4</v>
      </c>
      <c r="F15" s="294" t="s">
        <v>29</v>
      </c>
      <c r="G15" s="157"/>
      <c r="H15" s="414"/>
      <c r="I15" s="187"/>
      <c r="J15" s="188"/>
      <c r="K15" s="155"/>
      <c r="L15" s="155">
        <v>1</v>
      </c>
      <c r="M15" s="155"/>
      <c r="N15" s="155"/>
      <c r="O15" s="155"/>
      <c r="P15" s="155"/>
      <c r="Q15" s="155"/>
      <c r="R15" s="155"/>
      <c r="S15" s="155"/>
      <c r="T15" s="155"/>
      <c r="U15" s="155"/>
      <c r="V15" s="155">
        <v>1</v>
      </c>
      <c r="W15" s="155"/>
      <c r="X15" s="155">
        <v>3</v>
      </c>
      <c r="Y15" s="155"/>
      <c r="Z15" s="155"/>
      <c r="AA15" s="155"/>
      <c r="AB15" s="155"/>
      <c r="AC15" s="155"/>
      <c r="AD15" s="155"/>
      <c r="AE15" s="155"/>
      <c r="AF15" s="155"/>
      <c r="AG15" s="155"/>
      <c r="AH15" s="155"/>
      <c r="AI15" s="210"/>
      <c r="AJ15" s="518">
        <f t="shared" si="2"/>
        <v>5</v>
      </c>
      <c r="AK15" s="61"/>
      <c r="AL15" s="61"/>
    </row>
    <row r="16" spans="1:42" s="102" customFormat="1" ht="14.25" customHeight="1">
      <c r="A16" s="484" t="s">
        <v>55</v>
      </c>
      <c r="B16" s="540">
        <v>42792</v>
      </c>
      <c r="C16" s="488" t="s">
        <v>151</v>
      </c>
      <c r="D16" s="582" t="s">
        <v>302</v>
      </c>
      <c r="E16" s="583"/>
      <c r="F16" s="487" t="s">
        <v>152</v>
      </c>
      <c r="G16" s="157"/>
      <c r="H16" s="76"/>
      <c r="I16" s="598"/>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7"/>
      <c r="AJ16" s="518">
        <f t="shared" si="2"/>
        <v>0</v>
      </c>
      <c r="AK16" s="61"/>
      <c r="AL16"/>
      <c r="AM16" s="12"/>
      <c r="AN16" s="12"/>
      <c r="AO16" s="12"/>
      <c r="AP16" s="12"/>
    </row>
    <row r="17" spans="1:42" s="12" customFormat="1" ht="14.25" customHeight="1">
      <c r="A17" s="111" t="s">
        <v>56</v>
      </c>
      <c r="B17" s="536">
        <v>42799</v>
      </c>
      <c r="C17" s="584" t="s">
        <v>152</v>
      </c>
      <c r="D17" s="587"/>
      <c r="E17" s="588"/>
      <c r="F17" s="294" t="s">
        <v>303</v>
      </c>
      <c r="G17" s="157"/>
      <c r="H17" s="185"/>
      <c r="I17" s="595"/>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7"/>
      <c r="AJ17" s="518">
        <f t="shared" si="2"/>
        <v>0</v>
      </c>
      <c r="AK17" s="61"/>
      <c r="AL17" s="61"/>
    </row>
    <row r="18" spans="1:42" s="12" customFormat="1" ht="14.25" customHeight="1">
      <c r="A18" s="484" t="s">
        <v>57</v>
      </c>
      <c r="B18" s="540">
        <v>42813</v>
      </c>
      <c r="C18" s="488" t="s">
        <v>127</v>
      </c>
      <c r="D18" s="356">
        <v>4</v>
      </c>
      <c r="E18" s="356">
        <v>2</v>
      </c>
      <c r="F18" s="487" t="s">
        <v>152</v>
      </c>
      <c r="G18" s="157"/>
      <c r="H18" s="185"/>
      <c r="I18" s="357"/>
      <c r="J18" s="358"/>
      <c r="K18" s="65"/>
      <c r="L18" s="65">
        <v>2</v>
      </c>
      <c r="M18" s="65"/>
      <c r="N18" s="65"/>
      <c r="O18" s="65"/>
      <c r="P18" s="65"/>
      <c r="Q18" s="65"/>
      <c r="R18" s="65"/>
      <c r="S18" s="65"/>
      <c r="T18" s="65"/>
      <c r="U18" s="65"/>
      <c r="V18" s="65"/>
      <c r="W18" s="65"/>
      <c r="X18" s="65"/>
      <c r="Y18" s="65"/>
      <c r="Z18" s="65"/>
      <c r="AA18" s="65"/>
      <c r="AB18" s="65"/>
      <c r="AC18" s="65"/>
      <c r="AD18" s="65"/>
      <c r="AE18" s="65"/>
      <c r="AF18" s="65"/>
      <c r="AG18" s="65"/>
      <c r="AH18" s="65"/>
      <c r="AI18" s="482"/>
      <c r="AJ18" s="518">
        <f t="shared" si="2"/>
        <v>2</v>
      </c>
      <c r="AK18" s="61"/>
      <c r="AL18" s="61"/>
    </row>
    <row r="19" spans="1:42" s="102" customFormat="1" ht="14.25" customHeight="1">
      <c r="A19" s="111" t="s">
        <v>58</v>
      </c>
      <c r="B19" s="536">
        <v>42820</v>
      </c>
      <c r="C19" s="347" t="s">
        <v>152</v>
      </c>
      <c r="D19" s="293">
        <v>4</v>
      </c>
      <c r="E19" s="293">
        <v>0</v>
      </c>
      <c r="F19" s="294" t="s">
        <v>27</v>
      </c>
      <c r="G19" s="157"/>
      <c r="H19" s="185"/>
      <c r="I19" s="187"/>
      <c r="J19" s="188"/>
      <c r="K19" s="155"/>
      <c r="L19" s="155"/>
      <c r="M19" s="155"/>
      <c r="N19" s="155">
        <v>1</v>
      </c>
      <c r="O19" s="155"/>
      <c r="P19" s="155"/>
      <c r="Q19" s="155"/>
      <c r="R19" s="155"/>
      <c r="S19" s="155">
        <v>1</v>
      </c>
      <c r="T19" s="155"/>
      <c r="U19" s="155"/>
      <c r="V19" s="155"/>
      <c r="W19" s="155"/>
      <c r="X19" s="155">
        <v>1</v>
      </c>
      <c r="Y19" s="155"/>
      <c r="Z19" s="155"/>
      <c r="AA19" s="155"/>
      <c r="AB19" s="155">
        <v>1</v>
      </c>
      <c r="AC19" s="155"/>
      <c r="AD19" s="155"/>
      <c r="AE19" s="155"/>
      <c r="AF19" s="155"/>
      <c r="AG19" s="155"/>
      <c r="AH19" s="155"/>
      <c r="AI19" s="210"/>
      <c r="AJ19" s="518">
        <f t="shared" si="2"/>
        <v>4</v>
      </c>
      <c r="AK19" s="61"/>
      <c r="AL19" s="61"/>
      <c r="AM19" s="12"/>
      <c r="AN19" s="12"/>
      <c r="AO19" s="12"/>
      <c r="AP19" s="12"/>
    </row>
    <row r="20" spans="1:42" s="102" customFormat="1" ht="14.25" customHeight="1">
      <c r="A20" s="484" t="s">
        <v>59</v>
      </c>
      <c r="B20" s="540">
        <v>42834</v>
      </c>
      <c r="C20" s="488" t="s">
        <v>150</v>
      </c>
      <c r="D20" s="356">
        <v>0</v>
      </c>
      <c r="E20" s="356">
        <v>7</v>
      </c>
      <c r="F20" s="487" t="s">
        <v>152</v>
      </c>
      <c r="G20" s="157"/>
      <c r="H20" s="375"/>
      <c r="I20" s="357"/>
      <c r="J20" s="358"/>
      <c r="K20" s="65"/>
      <c r="L20" s="65"/>
      <c r="M20" s="65"/>
      <c r="N20" s="65"/>
      <c r="O20" s="65"/>
      <c r="P20" s="65"/>
      <c r="Q20" s="65"/>
      <c r="R20" s="65"/>
      <c r="S20" s="65"/>
      <c r="T20" s="65"/>
      <c r="U20" s="65"/>
      <c r="V20" s="65">
        <v>3</v>
      </c>
      <c r="W20" s="65">
        <v>1</v>
      </c>
      <c r="X20" s="65">
        <v>1</v>
      </c>
      <c r="Y20" s="65"/>
      <c r="Z20" s="65"/>
      <c r="AA20" s="65"/>
      <c r="AB20" s="65"/>
      <c r="AC20" s="65"/>
      <c r="AD20" s="65"/>
      <c r="AE20" s="65"/>
      <c r="AF20" s="65"/>
      <c r="AG20" s="65"/>
      <c r="AH20" s="65">
        <v>2</v>
      </c>
      <c r="AI20" s="482"/>
      <c r="AJ20" s="518">
        <f t="shared" si="2"/>
        <v>7</v>
      </c>
      <c r="AK20" s="61"/>
      <c r="AL20" s="61"/>
      <c r="AM20" s="12"/>
      <c r="AN20" s="12"/>
      <c r="AO20" s="12"/>
      <c r="AP20" s="12"/>
    </row>
    <row r="21" spans="1:42" s="12" customFormat="1" ht="14.25" customHeight="1">
      <c r="A21" s="111" t="s">
        <v>60</v>
      </c>
      <c r="B21" s="536">
        <v>42848</v>
      </c>
      <c r="C21" s="293" t="s">
        <v>148</v>
      </c>
      <c r="D21" s="293">
        <v>1</v>
      </c>
      <c r="E21" s="293">
        <v>5</v>
      </c>
      <c r="F21" s="346" t="s">
        <v>152</v>
      </c>
      <c r="G21" s="157"/>
      <c r="H21" s="185"/>
      <c r="I21" s="187"/>
      <c r="J21" s="188"/>
      <c r="K21" s="155"/>
      <c r="L21" s="155"/>
      <c r="M21" s="155"/>
      <c r="N21" s="155"/>
      <c r="O21" s="155">
        <v>1</v>
      </c>
      <c r="P21" s="155"/>
      <c r="Q21" s="155"/>
      <c r="R21" s="155"/>
      <c r="S21" s="155"/>
      <c r="T21" s="155"/>
      <c r="U21" s="155"/>
      <c r="V21" s="155">
        <v>1</v>
      </c>
      <c r="W21" s="155"/>
      <c r="X21" s="155"/>
      <c r="Y21" s="155"/>
      <c r="Z21" s="155"/>
      <c r="AA21" s="155"/>
      <c r="AB21" s="155"/>
      <c r="AC21" s="155"/>
      <c r="AD21" s="155"/>
      <c r="AE21" s="155"/>
      <c r="AF21" s="155"/>
      <c r="AG21" s="155"/>
      <c r="AH21" s="155">
        <v>3</v>
      </c>
      <c r="AI21" s="210"/>
      <c r="AJ21" s="518">
        <f t="shared" si="2"/>
        <v>5</v>
      </c>
      <c r="AK21" s="61"/>
      <c r="AL21" s="61"/>
    </row>
    <row r="22" spans="1:42" s="12" customFormat="1" ht="14.25" customHeight="1">
      <c r="A22" s="484" t="s">
        <v>55</v>
      </c>
      <c r="B22" s="540">
        <v>42855</v>
      </c>
      <c r="C22" s="488" t="s">
        <v>151</v>
      </c>
      <c r="D22" s="494">
        <v>1</v>
      </c>
      <c r="E22" s="494">
        <v>6</v>
      </c>
      <c r="F22" s="487" t="s">
        <v>152</v>
      </c>
      <c r="G22" s="157"/>
      <c r="H22" s="185"/>
      <c r="I22" s="531"/>
      <c r="J22" s="186"/>
      <c r="K22" s="532"/>
      <c r="L22" s="532"/>
      <c r="M22" s="532"/>
      <c r="N22" s="532">
        <v>1</v>
      </c>
      <c r="O22" s="532">
        <v>2</v>
      </c>
      <c r="P22" s="532"/>
      <c r="Q22" s="532"/>
      <c r="R22" s="532"/>
      <c r="S22" s="532"/>
      <c r="T22" s="532"/>
      <c r="U22" s="532"/>
      <c r="V22" s="532"/>
      <c r="W22" s="532"/>
      <c r="X22" s="532">
        <v>2</v>
      </c>
      <c r="Y22" s="532"/>
      <c r="Z22" s="532"/>
      <c r="AA22" s="532"/>
      <c r="AB22" s="532"/>
      <c r="AC22" s="532"/>
      <c r="AD22" s="532"/>
      <c r="AE22" s="532"/>
      <c r="AF22" s="532"/>
      <c r="AG22" s="532"/>
      <c r="AH22" s="532"/>
      <c r="AI22" s="533">
        <v>1</v>
      </c>
      <c r="AJ22" s="518">
        <f t="shared" si="2"/>
        <v>6</v>
      </c>
      <c r="AK22" s="61"/>
      <c r="AL22" s="61"/>
    </row>
    <row r="23" spans="1:42" s="102" customFormat="1" ht="14.25" customHeight="1">
      <c r="A23" s="528" t="s">
        <v>61</v>
      </c>
      <c r="B23" s="536">
        <v>42869</v>
      </c>
      <c r="C23" s="529" t="s">
        <v>152</v>
      </c>
      <c r="D23" s="293">
        <v>13</v>
      </c>
      <c r="E23" s="293">
        <v>2</v>
      </c>
      <c r="F23" s="530" t="s">
        <v>28</v>
      </c>
      <c r="G23" s="157"/>
      <c r="H23" s="185"/>
      <c r="I23" s="187">
        <v>2</v>
      </c>
      <c r="J23" s="188"/>
      <c r="K23" s="155"/>
      <c r="L23" s="155"/>
      <c r="M23" s="155"/>
      <c r="N23" s="155"/>
      <c r="O23" s="155"/>
      <c r="P23" s="155"/>
      <c r="Q23" s="155"/>
      <c r="R23" s="155"/>
      <c r="S23" s="155">
        <v>1</v>
      </c>
      <c r="T23" s="155"/>
      <c r="U23" s="155"/>
      <c r="V23" s="155"/>
      <c r="W23" s="155"/>
      <c r="X23" s="155">
        <v>5</v>
      </c>
      <c r="Y23" s="155"/>
      <c r="Z23" s="155"/>
      <c r="AA23" s="155"/>
      <c r="AB23" s="155"/>
      <c r="AC23" s="155"/>
      <c r="AD23" s="155"/>
      <c r="AE23" s="155">
        <v>3</v>
      </c>
      <c r="AF23" s="155"/>
      <c r="AG23" s="155"/>
      <c r="AH23" s="155">
        <v>2</v>
      </c>
      <c r="AI23" s="527"/>
      <c r="AJ23" s="518">
        <f t="shared" si="2"/>
        <v>13</v>
      </c>
      <c r="AK23" s="61"/>
      <c r="AL23" s="61"/>
      <c r="AM23" s="12"/>
      <c r="AN23" s="12"/>
      <c r="AO23" s="12"/>
      <c r="AP23" s="12"/>
    </row>
    <row r="24" spans="1:42" s="12" customFormat="1" ht="14.25" customHeight="1" thickBot="1">
      <c r="A24" s="526" t="s">
        <v>62</v>
      </c>
      <c r="B24" s="542">
        <v>42883</v>
      </c>
      <c r="C24" s="552" t="s">
        <v>152</v>
      </c>
      <c r="D24" s="315">
        <v>8</v>
      </c>
      <c r="E24" s="315">
        <v>2</v>
      </c>
      <c r="F24" s="551" t="s">
        <v>149</v>
      </c>
      <c r="G24" s="157"/>
      <c r="H24" s="374"/>
      <c r="I24" s="150"/>
      <c r="J24" s="151"/>
      <c r="K24" s="152"/>
      <c r="L24" s="152">
        <v>2</v>
      </c>
      <c r="M24" s="152"/>
      <c r="N24" s="152"/>
      <c r="O24" s="152"/>
      <c r="P24" s="152"/>
      <c r="Q24" s="152"/>
      <c r="R24" s="152"/>
      <c r="S24" s="152"/>
      <c r="T24" s="152"/>
      <c r="U24" s="152">
        <v>1</v>
      </c>
      <c r="V24" s="152"/>
      <c r="W24" s="152"/>
      <c r="X24" s="152">
        <v>5</v>
      </c>
      <c r="Y24" s="152"/>
      <c r="Z24" s="152"/>
      <c r="AA24" s="152"/>
      <c r="AB24" s="152"/>
      <c r="AC24" s="152"/>
      <c r="AD24" s="152"/>
      <c r="AE24" s="152"/>
      <c r="AF24" s="152"/>
      <c r="AG24" s="152"/>
      <c r="AH24" s="152"/>
      <c r="AI24" s="534"/>
      <c r="AJ24" s="519">
        <f t="shared" si="2"/>
        <v>8</v>
      </c>
      <c r="AK24" s="61"/>
      <c r="AL24" s="61"/>
    </row>
    <row r="25" spans="1:42" s="12" customFormat="1" ht="19.5" customHeight="1" thickTop="1" thickBot="1">
      <c r="A25" s="101"/>
      <c r="B25" s="101"/>
      <c r="C25" s="101"/>
      <c r="D25" s="101"/>
      <c r="E25" s="101"/>
      <c r="F25" s="101"/>
      <c r="G25" s="7"/>
      <c r="H25" s="67" t="s">
        <v>63</v>
      </c>
      <c r="I25" s="121">
        <f t="shared" ref="I25:AJ25" si="3">SUM(I5:I24)</f>
        <v>2</v>
      </c>
      <c r="J25" s="121">
        <f t="shared" si="3"/>
        <v>3</v>
      </c>
      <c r="K25" s="121">
        <f t="shared" si="3"/>
        <v>1</v>
      </c>
      <c r="L25" s="121">
        <f t="shared" si="3"/>
        <v>6</v>
      </c>
      <c r="M25" s="121">
        <f t="shared" si="3"/>
        <v>0</v>
      </c>
      <c r="N25" s="121">
        <f t="shared" si="3"/>
        <v>4</v>
      </c>
      <c r="O25" s="121">
        <f t="shared" si="3"/>
        <v>4</v>
      </c>
      <c r="P25" s="121">
        <f t="shared" si="3"/>
        <v>1</v>
      </c>
      <c r="Q25" s="121">
        <f t="shared" si="3"/>
        <v>2</v>
      </c>
      <c r="R25" s="121">
        <f t="shared" si="3"/>
        <v>0</v>
      </c>
      <c r="S25" s="121">
        <f t="shared" si="3"/>
        <v>5</v>
      </c>
      <c r="T25" s="121">
        <f t="shared" si="3"/>
        <v>5</v>
      </c>
      <c r="U25" s="121">
        <f t="shared" si="3"/>
        <v>1</v>
      </c>
      <c r="V25" s="121">
        <f t="shared" si="3"/>
        <v>11</v>
      </c>
      <c r="W25" s="121">
        <f t="shared" si="3"/>
        <v>1</v>
      </c>
      <c r="X25" s="121">
        <f t="shared" si="3"/>
        <v>33</v>
      </c>
      <c r="Y25" s="121">
        <f t="shared" si="3"/>
        <v>1</v>
      </c>
      <c r="Z25" s="121">
        <f t="shared" si="3"/>
        <v>0</v>
      </c>
      <c r="AA25" s="121">
        <f t="shared" si="3"/>
        <v>0</v>
      </c>
      <c r="AB25" s="121">
        <f t="shared" si="3"/>
        <v>2</v>
      </c>
      <c r="AC25" s="121">
        <f t="shared" si="3"/>
        <v>0</v>
      </c>
      <c r="AD25" s="121">
        <f t="shared" si="3"/>
        <v>0</v>
      </c>
      <c r="AE25" s="121">
        <f t="shared" si="3"/>
        <v>4</v>
      </c>
      <c r="AF25" s="121">
        <f t="shared" si="3"/>
        <v>0</v>
      </c>
      <c r="AG25" s="121">
        <f t="shared" si="3"/>
        <v>0</v>
      </c>
      <c r="AH25" s="121">
        <f t="shared" si="3"/>
        <v>12</v>
      </c>
      <c r="AI25" s="535">
        <f t="shared" si="3"/>
        <v>2</v>
      </c>
      <c r="AJ25" s="69">
        <f t="shared" si="3"/>
        <v>100</v>
      </c>
      <c r="AK25" s="61"/>
      <c r="AL25" s="61"/>
    </row>
    <row r="26" spans="1:42" s="12" customFormat="1" ht="19.5" customHeight="1" thickTop="1" thickBot="1">
      <c r="A26" s="562" t="s">
        <v>260</v>
      </c>
      <c r="B26" s="580"/>
      <c r="C26" s="580"/>
      <c r="D26" s="580"/>
      <c r="E26" s="580"/>
      <c r="F26" s="581"/>
      <c r="G26" s="7"/>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61"/>
      <c r="AL26" s="61"/>
    </row>
    <row r="27" spans="1:42" s="12" customFormat="1" ht="14.25" customHeight="1">
      <c r="A27" s="261" t="s">
        <v>64</v>
      </c>
      <c r="B27" s="141">
        <v>42806</v>
      </c>
      <c r="C27" s="494" t="s">
        <v>150</v>
      </c>
      <c r="D27" s="142">
        <v>0</v>
      </c>
      <c r="E27" s="142">
        <v>3</v>
      </c>
      <c r="F27" s="487" t="s">
        <v>152</v>
      </c>
      <c r="G27" s="7"/>
      <c r="H27" s="116"/>
      <c r="I27" s="510"/>
      <c r="J27" s="511"/>
      <c r="K27" s="512"/>
      <c r="L27" s="512"/>
      <c r="M27" s="512"/>
      <c r="N27" s="513"/>
      <c r="O27" s="514"/>
      <c r="P27" s="512"/>
      <c r="Q27" s="512"/>
      <c r="R27" s="512"/>
      <c r="S27" s="512"/>
      <c r="T27" s="512">
        <v>1</v>
      </c>
      <c r="U27" s="512"/>
      <c r="V27" s="512"/>
      <c r="W27" s="512"/>
      <c r="X27" s="512">
        <v>2</v>
      </c>
      <c r="Y27" s="512"/>
      <c r="Z27" s="512"/>
      <c r="AA27" s="512"/>
      <c r="AB27" s="512"/>
      <c r="AC27" s="512"/>
      <c r="AD27" s="512"/>
      <c r="AE27" s="512"/>
      <c r="AF27" s="512"/>
      <c r="AG27" s="515"/>
      <c r="AH27" s="515"/>
      <c r="AI27" s="516"/>
      <c r="AJ27" s="500">
        <f>SUM(I27:AI27)</f>
        <v>3</v>
      </c>
      <c r="AK27" s="61"/>
      <c r="AL27" s="61"/>
    </row>
    <row r="28" spans="1:42" s="12" customFormat="1" ht="14.25" customHeight="1">
      <c r="A28" s="145" t="s">
        <v>120</v>
      </c>
      <c r="B28" s="146">
        <v>42863</v>
      </c>
      <c r="C28" s="347" t="s">
        <v>152</v>
      </c>
      <c r="D28" s="147">
        <v>2</v>
      </c>
      <c r="E28" s="147">
        <v>0</v>
      </c>
      <c r="F28" s="294" t="s">
        <v>127</v>
      </c>
      <c r="G28" s="7"/>
      <c r="H28" s="77" t="s">
        <v>326</v>
      </c>
      <c r="I28" s="63"/>
      <c r="J28" s="66"/>
      <c r="K28" s="62"/>
      <c r="L28" s="62"/>
      <c r="M28" s="62"/>
      <c r="N28" s="149"/>
      <c r="O28" s="318"/>
      <c r="P28" s="62"/>
      <c r="Q28" s="62"/>
      <c r="R28" s="62"/>
      <c r="S28" s="62"/>
      <c r="T28" s="62"/>
      <c r="U28" s="62"/>
      <c r="V28" s="62">
        <v>1</v>
      </c>
      <c r="W28" s="62"/>
      <c r="X28" s="62"/>
      <c r="Y28" s="62"/>
      <c r="Z28" s="62"/>
      <c r="AA28" s="62"/>
      <c r="AB28" s="62"/>
      <c r="AC28" s="62"/>
      <c r="AD28" s="62"/>
      <c r="AE28" s="62"/>
      <c r="AF28" s="62"/>
      <c r="AG28" s="209"/>
      <c r="AH28" s="209">
        <v>1</v>
      </c>
      <c r="AI28" s="62"/>
      <c r="AJ28" s="518">
        <f>SUM(I28:AI28)</f>
        <v>2</v>
      </c>
      <c r="AK28" s="61"/>
      <c r="AL28" s="61"/>
    </row>
    <row r="29" spans="1:42" s="12" customFormat="1" ht="14.25" customHeight="1" thickBot="1">
      <c r="A29" s="262" t="s">
        <v>121</v>
      </c>
      <c r="B29" s="383">
        <v>42897</v>
      </c>
      <c r="C29" s="315" t="s">
        <v>149</v>
      </c>
      <c r="D29" s="148">
        <v>0</v>
      </c>
      <c r="E29" s="148">
        <v>9</v>
      </c>
      <c r="F29" s="554" t="s">
        <v>152</v>
      </c>
      <c r="G29" s="7"/>
      <c r="H29" s="77" t="s">
        <v>329</v>
      </c>
      <c r="I29" s="150"/>
      <c r="J29" s="151"/>
      <c r="K29" s="152"/>
      <c r="L29" s="152"/>
      <c r="M29" s="152"/>
      <c r="N29" s="153"/>
      <c r="O29" s="382"/>
      <c r="P29" s="152"/>
      <c r="Q29" s="152"/>
      <c r="R29" s="152"/>
      <c r="S29" s="152"/>
      <c r="T29" s="152"/>
      <c r="U29" s="152"/>
      <c r="V29" s="152">
        <v>4</v>
      </c>
      <c r="W29" s="152"/>
      <c r="X29" s="152">
        <v>2</v>
      </c>
      <c r="Y29" s="152"/>
      <c r="Z29" s="152"/>
      <c r="AA29" s="152"/>
      <c r="AB29" s="152"/>
      <c r="AC29" s="152"/>
      <c r="AD29" s="152"/>
      <c r="AE29" s="152"/>
      <c r="AF29" s="152"/>
      <c r="AG29" s="211"/>
      <c r="AH29" s="211">
        <v>2</v>
      </c>
      <c r="AI29" s="184">
        <v>1</v>
      </c>
      <c r="AJ29" s="517">
        <f>SUM(I29:AI29)</f>
        <v>9</v>
      </c>
      <c r="AK29" s="61"/>
      <c r="AL29" s="61"/>
    </row>
    <row r="30" spans="1:42" s="12" customFormat="1" ht="19.5" customHeight="1" thickTop="1" thickBot="1">
      <c r="A30" s="70"/>
      <c r="B30" s="70"/>
      <c r="C30" s="70"/>
      <c r="D30" s="576"/>
      <c r="E30" s="576"/>
      <c r="F30" s="70"/>
      <c r="G30" s="7"/>
      <c r="H30" s="67" t="s">
        <v>65</v>
      </c>
      <c r="I30" s="68">
        <f t="shared" ref="I30:AJ30" si="4">SUM(I27:I29)</f>
        <v>0</v>
      </c>
      <c r="J30" s="68">
        <f t="shared" si="4"/>
        <v>0</v>
      </c>
      <c r="K30" s="68">
        <f t="shared" si="4"/>
        <v>0</v>
      </c>
      <c r="L30" s="68">
        <f t="shared" si="4"/>
        <v>0</v>
      </c>
      <c r="M30" s="68">
        <f t="shared" si="4"/>
        <v>0</v>
      </c>
      <c r="N30" s="68">
        <f t="shared" si="4"/>
        <v>0</v>
      </c>
      <c r="O30" s="68">
        <f t="shared" si="4"/>
        <v>0</v>
      </c>
      <c r="P30" s="68">
        <f t="shared" si="4"/>
        <v>0</v>
      </c>
      <c r="Q30" s="68">
        <f t="shared" si="4"/>
        <v>0</v>
      </c>
      <c r="R30" s="68">
        <f t="shared" si="4"/>
        <v>0</v>
      </c>
      <c r="S30" s="68">
        <f t="shared" si="4"/>
        <v>0</v>
      </c>
      <c r="T30" s="68">
        <f t="shared" si="4"/>
        <v>1</v>
      </c>
      <c r="U30" s="68">
        <f t="shared" si="4"/>
        <v>0</v>
      </c>
      <c r="V30" s="68">
        <f t="shared" si="4"/>
        <v>5</v>
      </c>
      <c r="W30" s="68">
        <f t="shared" si="4"/>
        <v>0</v>
      </c>
      <c r="X30" s="68">
        <f t="shared" si="4"/>
        <v>4</v>
      </c>
      <c r="Y30" s="68">
        <f t="shared" si="4"/>
        <v>0</v>
      </c>
      <c r="Z30" s="68">
        <f t="shared" si="4"/>
        <v>0</v>
      </c>
      <c r="AA30" s="68">
        <f t="shared" si="4"/>
        <v>0</v>
      </c>
      <c r="AB30" s="68">
        <f t="shared" si="4"/>
        <v>0</v>
      </c>
      <c r="AC30" s="68">
        <f t="shared" si="4"/>
        <v>0</v>
      </c>
      <c r="AD30" s="68">
        <f t="shared" si="4"/>
        <v>0</v>
      </c>
      <c r="AE30" s="68">
        <f t="shared" si="4"/>
        <v>0</v>
      </c>
      <c r="AF30" s="68">
        <f t="shared" si="4"/>
        <v>0</v>
      </c>
      <c r="AG30" s="68">
        <f t="shared" si="4"/>
        <v>0</v>
      </c>
      <c r="AH30" s="68">
        <f t="shared" si="4"/>
        <v>3</v>
      </c>
      <c r="AI30" s="68">
        <f t="shared" si="4"/>
        <v>1</v>
      </c>
      <c r="AJ30" s="69">
        <f t="shared" si="4"/>
        <v>14</v>
      </c>
      <c r="AK30" s="61"/>
      <c r="AL30" s="61"/>
    </row>
    <row r="31" spans="1:42" s="12" customFormat="1" ht="19.5" customHeight="1" thickTop="1" thickBot="1">
      <c r="A31" s="562" t="s">
        <v>268</v>
      </c>
      <c r="B31" s="580"/>
      <c r="C31" s="580"/>
      <c r="D31" s="580"/>
      <c r="E31" s="580"/>
      <c r="F31" s="581"/>
      <c r="G31" s="7"/>
      <c r="H31" s="398"/>
      <c r="I31" s="7"/>
      <c r="J31" s="7"/>
      <c r="K31" s="7"/>
      <c r="L31" s="7"/>
      <c r="M31" s="7"/>
      <c r="N31" s="7"/>
      <c r="O31" s="7"/>
      <c r="P31" s="7"/>
      <c r="Q31" s="7"/>
      <c r="R31" s="7"/>
      <c r="S31" s="7"/>
      <c r="T31" s="7"/>
      <c r="U31" s="7"/>
      <c r="V31" s="7"/>
      <c r="W31" s="7"/>
      <c r="X31" s="7"/>
      <c r="Y31" s="477"/>
      <c r="Z31" s="7"/>
      <c r="AA31" s="7"/>
      <c r="AB31" s="7"/>
      <c r="AC31" s="7"/>
      <c r="AD31" s="454"/>
      <c r="AE31" s="7"/>
      <c r="AF31" s="7"/>
      <c r="AG31" s="7"/>
      <c r="AH31" s="7"/>
      <c r="AI31" s="7"/>
      <c r="AJ31" s="399"/>
      <c r="AK31" s="61"/>
      <c r="AL31" s="61"/>
    </row>
    <row r="32" spans="1:42" s="12" customFormat="1" ht="14.25" customHeight="1" thickBot="1">
      <c r="A32" s="400" t="s">
        <v>121</v>
      </c>
      <c r="B32" s="401">
        <v>42617</v>
      </c>
      <c r="C32" s="402" t="s">
        <v>149</v>
      </c>
      <c r="D32" s="403">
        <v>2</v>
      </c>
      <c r="E32" s="403">
        <v>3</v>
      </c>
      <c r="F32" s="404" t="s">
        <v>152</v>
      </c>
      <c r="G32" s="7"/>
      <c r="H32" s="430" t="s">
        <v>278</v>
      </c>
      <c r="I32" s="216"/>
      <c r="J32" s="217"/>
      <c r="K32" s="109"/>
      <c r="L32" s="109"/>
      <c r="M32" s="110"/>
      <c r="N32" s="110"/>
      <c r="O32" s="110"/>
      <c r="P32" s="110"/>
      <c r="Q32" s="110">
        <v>1</v>
      </c>
      <c r="R32" s="110"/>
      <c r="S32" s="110"/>
      <c r="T32" s="110"/>
      <c r="U32" s="110"/>
      <c r="V32" s="110"/>
      <c r="W32" s="110"/>
      <c r="X32" s="110"/>
      <c r="Y32" s="110"/>
      <c r="Z32" s="110"/>
      <c r="AA32" s="110"/>
      <c r="AB32" s="110"/>
      <c r="AC32" s="110"/>
      <c r="AD32" s="110"/>
      <c r="AE32" s="110"/>
      <c r="AF32" s="110"/>
      <c r="AG32" s="218"/>
      <c r="AH32" s="218">
        <v>2</v>
      </c>
      <c r="AI32" s="110"/>
      <c r="AJ32" s="64">
        <f>SUM(I32:AI32)</f>
        <v>3</v>
      </c>
      <c r="AK32" s="61"/>
      <c r="AL32" s="61"/>
    </row>
    <row r="33" spans="1:38" s="12" customFormat="1" ht="19.5" customHeight="1" thickBot="1">
      <c r="A33" s="395"/>
      <c r="B33" s="405"/>
      <c r="C33" s="396"/>
      <c r="D33" s="157"/>
      <c r="E33" s="157"/>
      <c r="F33" s="397"/>
      <c r="G33" s="7"/>
      <c r="H33" s="555" t="s">
        <v>265</v>
      </c>
      <c r="I33" s="68">
        <f>SUM(I32:I32)</f>
        <v>0</v>
      </c>
      <c r="J33" s="68">
        <f t="shared" ref="J33:AJ33" si="5">SUM(J32:J32)</f>
        <v>0</v>
      </c>
      <c r="K33" s="68">
        <f t="shared" si="5"/>
        <v>0</v>
      </c>
      <c r="L33" s="68">
        <f t="shared" si="5"/>
        <v>0</v>
      </c>
      <c r="M33" s="68">
        <f t="shared" si="5"/>
        <v>0</v>
      </c>
      <c r="N33" s="68">
        <f t="shared" si="5"/>
        <v>0</v>
      </c>
      <c r="O33" s="68">
        <f t="shared" si="5"/>
        <v>0</v>
      </c>
      <c r="P33" s="68">
        <f t="shared" si="5"/>
        <v>0</v>
      </c>
      <c r="Q33" s="68">
        <f t="shared" si="5"/>
        <v>1</v>
      </c>
      <c r="R33" s="68">
        <f t="shared" si="5"/>
        <v>0</v>
      </c>
      <c r="S33" s="68">
        <f t="shared" si="5"/>
        <v>0</v>
      </c>
      <c r="T33" s="68">
        <f t="shared" si="5"/>
        <v>0</v>
      </c>
      <c r="U33" s="68">
        <f t="shared" si="5"/>
        <v>0</v>
      </c>
      <c r="V33" s="68">
        <f t="shared" si="5"/>
        <v>0</v>
      </c>
      <c r="W33" s="68">
        <f t="shared" si="5"/>
        <v>0</v>
      </c>
      <c r="X33" s="68">
        <f t="shared" si="5"/>
        <v>0</v>
      </c>
      <c r="Y33" s="68">
        <f t="shared" si="5"/>
        <v>0</v>
      </c>
      <c r="Z33" s="68">
        <f t="shared" si="5"/>
        <v>0</v>
      </c>
      <c r="AA33" s="68">
        <f t="shared" si="5"/>
        <v>0</v>
      </c>
      <c r="AB33" s="68">
        <f t="shared" si="5"/>
        <v>0</v>
      </c>
      <c r="AC33" s="68">
        <f t="shared" si="5"/>
        <v>0</v>
      </c>
      <c r="AD33" s="68">
        <f t="shared" si="5"/>
        <v>0</v>
      </c>
      <c r="AE33" s="68">
        <f t="shared" si="5"/>
        <v>0</v>
      </c>
      <c r="AF33" s="68">
        <f t="shared" si="5"/>
        <v>0</v>
      </c>
      <c r="AG33" s="68">
        <f t="shared" si="5"/>
        <v>0</v>
      </c>
      <c r="AH33" s="68">
        <f t="shared" si="5"/>
        <v>2</v>
      </c>
      <c r="AI33" s="68">
        <f t="shared" si="5"/>
        <v>0</v>
      </c>
      <c r="AJ33" s="443">
        <f t="shared" si="5"/>
        <v>3</v>
      </c>
      <c r="AK33" s="61"/>
      <c r="AL33" s="61"/>
    </row>
    <row r="34" spans="1:38" s="76" customFormat="1" ht="14.25" hidden="1" customHeight="1" thickBot="1">
      <c r="A34" s="71"/>
      <c r="B34" s="72"/>
      <c r="C34" s="73"/>
      <c r="D34" s="592"/>
      <c r="E34" s="592"/>
      <c r="F34" s="592"/>
      <c r="G34" s="74"/>
      <c r="H34" s="76" t="s">
        <v>66</v>
      </c>
      <c r="I34" s="76">
        <f t="shared" ref="I34:N34" si="6">IF(I3&lt;&gt;"",I4*10)</f>
        <v>20</v>
      </c>
      <c r="J34" s="76">
        <f t="shared" si="6"/>
        <v>30</v>
      </c>
      <c r="K34" s="76">
        <f t="shared" si="6"/>
        <v>10</v>
      </c>
      <c r="L34" s="76">
        <f t="shared" si="6"/>
        <v>60</v>
      </c>
      <c r="M34" s="76">
        <f t="shared" si="6"/>
        <v>0</v>
      </c>
      <c r="N34" s="76">
        <f t="shared" si="6"/>
        <v>40</v>
      </c>
      <c r="O34" s="76">
        <f t="shared" ref="O34:V34" si="7">IF(P3&lt;&gt;"",O4*10)</f>
        <v>40</v>
      </c>
      <c r="P34" s="76">
        <f t="shared" si="7"/>
        <v>10</v>
      </c>
      <c r="Q34" s="76">
        <f t="shared" si="7"/>
        <v>30</v>
      </c>
      <c r="R34" s="76">
        <f t="shared" si="7"/>
        <v>0</v>
      </c>
      <c r="S34" s="76">
        <f t="shared" si="7"/>
        <v>50</v>
      </c>
      <c r="T34" s="76">
        <f t="shared" si="7"/>
        <v>60</v>
      </c>
      <c r="U34" s="76">
        <f t="shared" si="7"/>
        <v>10</v>
      </c>
      <c r="V34" s="76">
        <f t="shared" si="7"/>
        <v>160</v>
      </c>
      <c r="W34" s="76">
        <f t="shared" ref="W34:AI34" si="8">IF(W3&lt;&gt;"",W4*10)</f>
        <v>10</v>
      </c>
      <c r="X34" s="76">
        <f t="shared" si="8"/>
        <v>370</v>
      </c>
      <c r="Y34" s="76">
        <f t="shared" si="8"/>
        <v>10</v>
      </c>
      <c r="Z34" s="76">
        <f t="shared" si="8"/>
        <v>0</v>
      </c>
      <c r="AA34" s="76">
        <f t="shared" si="8"/>
        <v>0</v>
      </c>
      <c r="AB34" s="76">
        <f t="shared" si="8"/>
        <v>20</v>
      </c>
      <c r="AC34" s="76">
        <f t="shared" si="8"/>
        <v>0</v>
      </c>
      <c r="AD34" s="76">
        <f t="shared" si="8"/>
        <v>0</v>
      </c>
      <c r="AE34" s="76">
        <f t="shared" si="8"/>
        <v>40</v>
      </c>
      <c r="AF34" s="76">
        <f t="shared" si="8"/>
        <v>0</v>
      </c>
      <c r="AG34" s="76">
        <f t="shared" si="8"/>
        <v>0</v>
      </c>
      <c r="AH34" s="76">
        <f t="shared" si="8"/>
        <v>170</v>
      </c>
      <c r="AI34" s="76">
        <f t="shared" si="8"/>
        <v>30</v>
      </c>
      <c r="AK34" s="77"/>
      <c r="AL34" s="77"/>
    </row>
    <row r="35" spans="1:38" ht="19.5" hidden="1" customHeight="1" thickTop="1" thickBot="1">
      <c r="A35" s="589"/>
      <c r="B35" s="589"/>
      <c r="C35" s="589"/>
      <c r="D35" s="589"/>
      <c r="E35" s="589"/>
      <c r="F35" s="589"/>
      <c r="H35" s="78" t="s">
        <v>67</v>
      </c>
      <c r="I35" s="138">
        <f>IF(I3&lt;&gt;"",COUNTIF($I$34:$AI$34,"&gt;"&amp;I34)+COUNTIF(I$34:$I34,I34),"")</f>
        <v>13</v>
      </c>
      <c r="J35" s="138">
        <f>IF(J3&lt;&gt;"",COUNTIF($I$34:$AI$34,"&gt;"&amp;J34)+COUNTIF($I$34:J34,J34),"")</f>
        <v>10</v>
      </c>
      <c r="K35" s="138">
        <f>IF(K3&lt;&gt;"",COUNTIF($I$34:$AI$34,"&gt;"&amp;K34)+COUNTIF($I$34:K34,K34),"")</f>
        <v>15</v>
      </c>
      <c r="L35" s="138">
        <f>IF(L3&lt;&gt;"",COUNTIF($I$34:$AI$34,"&gt;"&amp;L34)+COUNTIF($I$34:L34,L34),"")</f>
        <v>4</v>
      </c>
      <c r="M35" s="138">
        <f>IF(M3&lt;&gt;"",COUNTIF($I$34:$AI$34,"&gt;"&amp;M34)+COUNTIF($I$34:M34,M34),"")</f>
        <v>20</v>
      </c>
      <c r="N35" s="138">
        <f>IF(N3&lt;&gt;"",COUNTIF($I$34:$AI$34,"&gt;"&amp;N34)+COUNTIF($I$34:N34,N34),"")</f>
        <v>7</v>
      </c>
      <c r="O35" s="138">
        <f>IF(P3&lt;&gt;"",COUNTIF($I$34:$AI$34,"&gt;"&amp;O34)+COUNTIF($I$34:O34,O34),"")</f>
        <v>8</v>
      </c>
      <c r="P35" s="138">
        <f>IF(Q3&lt;&gt;"",COUNTIF($I$34:$AI$34,"&gt;"&amp;P34)+COUNTIF($I$34:P34,P34),"")</f>
        <v>16</v>
      </c>
      <c r="Q35" s="138">
        <f>IF(R3&lt;&gt;"",COUNTIF($I$34:$AI$34,"&gt;"&amp;Q34)+COUNTIF($I$34:Q34,Q34),"")</f>
        <v>11</v>
      </c>
      <c r="R35" s="138">
        <f>IF(S3&lt;&gt;"",COUNTIF($I$34:$AI$34,"&gt;"&amp;R34)+COUNTIF($I$34:R34,R34),"")</f>
        <v>21</v>
      </c>
      <c r="S35" s="138">
        <f>IF(T3&lt;&gt;"",COUNTIF($I$34:$AI$34,"&gt;"&amp;S34)+COUNTIF($I$34:S34,S34),"")</f>
        <v>6</v>
      </c>
      <c r="T35" s="138">
        <f>IF(U3&lt;&gt;"",COUNTIF($I$34:$AI$34,"&gt;"&amp;T34)+COUNTIF($I$34:T34,T34),"")</f>
        <v>5</v>
      </c>
      <c r="U35" s="138">
        <f>IF(V3&lt;&gt;"",COUNTIF($I$34:$AI$34,"&gt;"&amp;U34)+COUNTIF($I$34:U34,U34),"")</f>
        <v>17</v>
      </c>
      <c r="V35" s="138">
        <f>IF(W3&lt;&gt;"",COUNTIF($I$34:$AI$34,"&gt;"&amp;V34)+COUNTIF($I$34:V34,V34),"")</f>
        <v>3</v>
      </c>
      <c r="W35" s="138">
        <f>IF(W3&lt;&gt;"",COUNTIF($I$34:$AI$34,"&gt;"&amp;W34)+COUNTIF($I$34:W34,W34),"")</f>
        <v>18</v>
      </c>
      <c r="X35" s="138">
        <f>IF(X3&lt;&gt;"",COUNTIF($I$34:$AI$34,"&gt;"&amp;X34)+COUNTIF($I$34:X34,X34),"")</f>
        <v>1</v>
      </c>
      <c r="Y35" s="138">
        <f>IF(Y3&lt;&gt;"",COUNTIF($I$34:$AI$34,"&gt;"&amp;Y34)+COUNTIF($I$34:Y34,Y34),"")</f>
        <v>19</v>
      </c>
      <c r="Z35" s="138">
        <f>IF(Z3&lt;&gt;"",COUNTIF($I$34:$AI$34,"&gt;"&amp;Z34)+COUNTIF($I$34:Z34,Z34),"")</f>
        <v>22</v>
      </c>
      <c r="AA35" s="138">
        <f>IF(AA3&lt;&gt;"",COUNTIF($I$34:$AI$34,"&gt;"&amp;AA34)+COUNTIF($I$34:AA34,AA34),"")</f>
        <v>23</v>
      </c>
      <c r="AB35" s="138">
        <f>IF(AB3&lt;&gt;"",COUNTIF($I$34:$AI$34,"&gt;"&amp;AB34)+COUNTIF($I$34:AB34,AB34),"")</f>
        <v>14</v>
      </c>
      <c r="AC35" s="138">
        <f>IF(AC3&lt;&gt;"",COUNTIF($I$34:$AI$34,"&gt;"&amp;AC34)+COUNTIF($I$34:AC34,AC34),"")</f>
        <v>24</v>
      </c>
      <c r="AD35" s="138">
        <f>IF(AD3&lt;&gt;"",COUNTIF($I$34:$AI$34,"&gt;"&amp;AD34)+COUNTIF($I$34:AD34,AD34),"")</f>
        <v>25</v>
      </c>
      <c r="AE35" s="138">
        <f>IF(AE3&lt;&gt;"",COUNTIF($I$34:$AI$34,"&gt;"&amp;AE34)+COUNTIF($I$34:AE34,AE34),"")</f>
        <v>9</v>
      </c>
      <c r="AF35" s="138">
        <f>IF(AF3&lt;&gt;"",COUNTIF($I$34:$AI$34,"&gt;"&amp;AF34)+COUNTIF($I$34:AF34,AF34),"")</f>
        <v>26</v>
      </c>
      <c r="AG35" s="138">
        <f>IF(AG3&lt;&gt;"",COUNTIF($I$34:$AI$34,"&gt;"&amp;AG34)+COUNTIF($I$34:AG34,AG34),"")</f>
        <v>27</v>
      </c>
      <c r="AH35" s="138">
        <f>IF(AH3&lt;&gt;"",COUNTIF($I$34:$AI$34,"&gt;"&amp;AH34)+COUNTIF($I$34:AH34,AH34),"")</f>
        <v>2</v>
      </c>
      <c r="AI35" s="138">
        <f>IF(AI3&lt;&gt;"",COUNTIF($I$34:$AI$34,"&gt;"&amp;AI34)+COUNTIF($I$34:AI34,AI34),"")</f>
        <v>12</v>
      </c>
      <c r="AK35" s="58"/>
      <c r="AL35" s="58"/>
    </row>
    <row r="36" spans="1:38" s="76" customFormat="1" ht="14.25" customHeight="1" thickTop="1" thickBot="1">
      <c r="A36" s="74"/>
      <c r="B36" s="75"/>
      <c r="C36" s="136"/>
      <c r="D36" s="74"/>
      <c r="E36" s="74"/>
      <c r="F36" s="137"/>
      <c r="G36" s="74"/>
      <c r="H36" s="77"/>
      <c r="I36" s="77"/>
      <c r="J36" s="77"/>
      <c r="K36" s="77"/>
      <c r="L36" s="77"/>
      <c r="M36" s="77"/>
      <c r="N36" s="77"/>
      <c r="O36" s="77"/>
      <c r="P36" s="79"/>
      <c r="Q36" s="79"/>
      <c r="R36" s="79"/>
      <c r="S36" s="79"/>
      <c r="T36" s="79"/>
      <c r="U36" s="79"/>
      <c r="V36" s="79"/>
      <c r="W36" s="79"/>
      <c r="X36" s="79"/>
      <c r="Y36" s="79"/>
      <c r="Z36" s="79"/>
      <c r="AA36" s="79"/>
      <c r="AB36" s="79"/>
      <c r="AC36" s="79"/>
      <c r="AD36" s="79"/>
      <c r="AE36" s="79"/>
      <c r="AF36" s="600" t="s">
        <v>262</v>
      </c>
      <c r="AG36" s="601"/>
      <c r="AH36" s="601"/>
      <c r="AI36" s="601"/>
      <c r="AJ36" s="122">
        <f>SUM(AJ25,AJ30,AJ33)</f>
        <v>117</v>
      </c>
      <c r="AK36" s="77"/>
      <c r="AL36" s="77"/>
    </row>
    <row r="37" spans="1:38" s="76" customFormat="1" ht="14.25" customHeight="1" thickTop="1" thickBot="1">
      <c r="A37" s="74"/>
      <c r="B37" s="562" t="s">
        <v>261</v>
      </c>
      <c r="C37" s="563"/>
      <c r="D37" s="563"/>
      <c r="E37" s="563"/>
      <c r="F37" s="564"/>
      <c r="G37" s="23"/>
      <c r="H37" s="23"/>
      <c r="I37" s="77"/>
      <c r="J37" s="77"/>
      <c r="K37" s="77"/>
      <c r="L37" s="77"/>
      <c r="M37" s="77"/>
      <c r="N37" s="77"/>
      <c r="O37" s="77"/>
      <c r="P37" s="79"/>
      <c r="Q37" s="79"/>
      <c r="R37" s="79"/>
      <c r="S37" s="79"/>
      <c r="T37" s="79"/>
      <c r="U37" s="79"/>
      <c r="V37" s="79"/>
      <c r="W37" s="79"/>
      <c r="X37" s="79"/>
      <c r="Y37" s="79"/>
      <c r="Z37" s="79"/>
      <c r="AA37" s="79"/>
      <c r="AB37" s="79"/>
      <c r="AC37" s="79"/>
      <c r="AD37" s="79"/>
      <c r="AE37" s="79"/>
      <c r="AF37" s="79"/>
      <c r="AG37" s="79"/>
      <c r="AH37" s="79"/>
      <c r="AI37" s="79"/>
      <c r="AJ37" s="77"/>
      <c r="AK37" s="77"/>
      <c r="AL37" s="77"/>
    </row>
    <row r="38" spans="1:38" s="76" customFormat="1" ht="14.25" customHeight="1">
      <c r="A38" s="317"/>
      <c r="B38" s="503">
        <v>42606</v>
      </c>
      <c r="C38" s="504" t="s">
        <v>236</v>
      </c>
      <c r="D38" s="505">
        <v>1</v>
      </c>
      <c r="E38" s="505">
        <v>9</v>
      </c>
      <c r="F38" s="214" t="s">
        <v>152</v>
      </c>
      <c r="G38" s="7"/>
      <c r="H38" s="7"/>
      <c r="I38" s="319"/>
      <c r="J38" s="320"/>
      <c r="K38" s="320"/>
      <c r="L38" s="320"/>
      <c r="M38" s="320"/>
      <c r="N38" s="213"/>
      <c r="O38" s="320">
        <v>3</v>
      </c>
      <c r="P38" s="320"/>
      <c r="Q38" s="320"/>
      <c r="R38" s="320"/>
      <c r="S38" s="320"/>
      <c r="T38" s="320"/>
      <c r="U38" s="320"/>
      <c r="V38" s="320">
        <v>1</v>
      </c>
      <c r="W38" s="320"/>
      <c r="X38" s="320">
        <v>2</v>
      </c>
      <c r="Y38" s="320"/>
      <c r="Z38" s="320"/>
      <c r="AA38" s="320"/>
      <c r="AB38" s="320"/>
      <c r="AC38" s="320"/>
      <c r="AD38" s="320"/>
      <c r="AE38" s="320"/>
      <c r="AF38" s="320">
        <v>3</v>
      </c>
      <c r="AG38" s="321"/>
      <c r="AH38" s="321"/>
      <c r="AI38" s="320"/>
      <c r="AJ38" s="500">
        <f>SUM(I38:AI38)</f>
        <v>9</v>
      </c>
      <c r="AK38" s="77"/>
      <c r="AL38" s="77"/>
    </row>
    <row r="39" spans="1:38" s="76" customFormat="1" ht="14.25" customHeight="1">
      <c r="A39" s="317"/>
      <c r="B39" s="496">
        <v>42614</v>
      </c>
      <c r="C39" s="497" t="s">
        <v>169</v>
      </c>
      <c r="D39" s="497">
        <v>0</v>
      </c>
      <c r="E39" s="497">
        <v>7</v>
      </c>
      <c r="F39" s="509" t="s">
        <v>152</v>
      </c>
      <c r="G39" s="7"/>
      <c r="H39" s="7"/>
      <c r="I39" s="353">
        <v>1</v>
      </c>
      <c r="J39" s="152"/>
      <c r="K39" s="498"/>
      <c r="L39" s="498">
        <v>1</v>
      </c>
      <c r="M39" s="498">
        <v>1</v>
      </c>
      <c r="N39" s="498"/>
      <c r="O39" s="498"/>
      <c r="P39" s="498"/>
      <c r="Q39" s="498"/>
      <c r="R39" s="498"/>
      <c r="S39" s="498"/>
      <c r="T39" s="498"/>
      <c r="U39" s="498"/>
      <c r="V39" s="498"/>
      <c r="W39" s="498"/>
      <c r="X39" s="498"/>
      <c r="Y39" s="498"/>
      <c r="Z39" s="498"/>
      <c r="AA39" s="498"/>
      <c r="AB39" s="498">
        <v>1</v>
      </c>
      <c r="AC39" s="498"/>
      <c r="AD39" s="498"/>
      <c r="AE39" s="498"/>
      <c r="AF39" s="498"/>
      <c r="AG39" s="498"/>
      <c r="AH39" s="498">
        <v>3</v>
      </c>
      <c r="AI39" s="499"/>
      <c r="AJ39" s="518">
        <f>SUM(I39:AI39)</f>
        <v>7</v>
      </c>
      <c r="AK39" s="77"/>
      <c r="AL39" s="77"/>
    </row>
    <row r="40" spans="1:38" s="76" customFormat="1" ht="14.25" customHeight="1" thickBot="1">
      <c r="A40" s="75"/>
      <c r="B40" s="501">
        <v>42785</v>
      </c>
      <c r="C40" s="502" t="s">
        <v>324</v>
      </c>
      <c r="D40" s="485">
        <v>2</v>
      </c>
      <c r="E40" s="485">
        <v>1</v>
      </c>
      <c r="F40" s="489" t="s">
        <v>152</v>
      </c>
      <c r="G40" s="495"/>
      <c r="H40" s="495"/>
      <c r="I40" s="506"/>
      <c r="J40" s="507"/>
      <c r="K40" s="507"/>
      <c r="L40" s="507"/>
      <c r="M40" s="507"/>
      <c r="N40" s="507"/>
      <c r="O40" s="507"/>
      <c r="P40" s="507"/>
      <c r="Q40" s="507"/>
      <c r="R40" s="507"/>
      <c r="S40" s="507"/>
      <c r="T40" s="507"/>
      <c r="U40" s="507"/>
      <c r="V40" s="507"/>
      <c r="W40" s="507"/>
      <c r="X40" s="507">
        <v>1</v>
      </c>
      <c r="Y40" s="507"/>
      <c r="Z40" s="507"/>
      <c r="AA40" s="507"/>
      <c r="AB40" s="507"/>
      <c r="AC40" s="507"/>
      <c r="AD40" s="507"/>
      <c r="AE40" s="507"/>
      <c r="AF40" s="507"/>
      <c r="AG40" s="507"/>
      <c r="AH40" s="507"/>
      <c r="AI40" s="508"/>
      <c r="AJ40" s="517">
        <f>SUM(I40:AI40)</f>
        <v>1</v>
      </c>
      <c r="AK40" s="77"/>
      <c r="AL40" s="77"/>
    </row>
    <row r="41" spans="1:38">
      <c r="D41" s="81"/>
      <c r="E41" s="81"/>
      <c r="F41" s="81"/>
      <c r="G41" s="1"/>
      <c r="H41" s="1"/>
      <c r="I41" s="58"/>
      <c r="J41" s="58"/>
      <c r="AJ41" s="58"/>
      <c r="AK41" s="58"/>
      <c r="AL41" s="58"/>
    </row>
    <row r="42" spans="1:38" ht="15">
      <c r="C42" s="81"/>
      <c r="D42" s="591"/>
      <c r="E42" s="591"/>
      <c r="F42" s="591"/>
      <c r="G42" s="156"/>
      <c r="H42" s="156"/>
      <c r="I42" s="58"/>
      <c r="J42" s="58"/>
      <c r="AJ42" s="58"/>
      <c r="AK42" s="58"/>
      <c r="AL42" s="58"/>
    </row>
    <row r="43" spans="1:38" ht="15">
      <c r="C43" s="81"/>
      <c r="D43" s="593"/>
      <c r="E43" s="593"/>
      <c r="F43" s="593"/>
      <c r="G43" s="594"/>
      <c r="H43" s="594"/>
      <c r="I43" s="58"/>
      <c r="J43" s="58"/>
      <c r="AJ43" s="58"/>
      <c r="AK43" s="58"/>
      <c r="AL43" s="58"/>
    </row>
    <row r="44" spans="1:38">
      <c r="C44" s="81"/>
      <c r="D44" s="82"/>
      <c r="E44" s="82"/>
      <c r="H44" s="58"/>
      <c r="I44" s="58"/>
      <c r="J44" s="58"/>
      <c r="AJ44" s="58"/>
      <c r="AK44" s="58"/>
      <c r="AL44" s="58"/>
    </row>
    <row r="45" spans="1:38">
      <c r="C45" s="81"/>
      <c r="D45" s="82"/>
      <c r="E45" s="82"/>
      <c r="H45" s="58"/>
      <c r="I45" s="58"/>
      <c r="J45" s="58"/>
      <c r="AJ45" s="58"/>
      <c r="AK45" s="58"/>
      <c r="AL45" s="58"/>
    </row>
    <row r="46" spans="1:38">
      <c r="C46" s="81"/>
      <c r="D46" s="82"/>
      <c r="E46" s="82"/>
      <c r="H46" s="58"/>
      <c r="I46" s="58"/>
      <c r="J46" s="58"/>
      <c r="AJ46" s="58"/>
      <c r="AK46" s="58"/>
      <c r="AL46" s="58"/>
    </row>
    <row r="47" spans="1:38">
      <c r="C47" s="81"/>
      <c r="D47" s="82"/>
      <c r="E47" s="82"/>
      <c r="H47" s="58"/>
      <c r="I47" s="58"/>
      <c r="J47" s="58"/>
      <c r="AJ47" s="58"/>
      <c r="AK47" s="58"/>
      <c r="AL47" s="58"/>
    </row>
    <row r="48" spans="1:38">
      <c r="E48" s="82"/>
      <c r="H48" s="58"/>
      <c r="I48" s="58"/>
      <c r="J48" s="58"/>
      <c r="AJ48" s="58"/>
      <c r="AK48" s="58"/>
      <c r="AL48" s="58"/>
    </row>
    <row r="49" spans="5:38">
      <c r="E49" s="82"/>
      <c r="H49" s="58"/>
      <c r="I49" s="58"/>
      <c r="J49" s="58"/>
      <c r="AJ49" s="58"/>
      <c r="AK49" s="58"/>
      <c r="AL49" s="58"/>
    </row>
    <row r="50" spans="5:38">
      <c r="E50" s="82"/>
    </row>
    <row r="51" spans="5:38" ht="12.75" hidden="1" customHeight="1">
      <c r="E51" s="82"/>
      <c r="I51" s="65" t="s">
        <v>68</v>
      </c>
      <c r="J51" s="590" t="s">
        <v>69</v>
      </c>
      <c r="K51" s="588"/>
      <c r="L51" s="65" t="s">
        <v>70</v>
      </c>
    </row>
    <row r="52" spans="5:38" ht="12.75" hidden="1" customHeight="1">
      <c r="E52" s="82"/>
      <c r="I52" s="83">
        <v>1</v>
      </c>
      <c r="J52" s="565" t="str">
        <f t="shared" ref="J52:J79" si="9">IF(ISNA(MATCH(I52,$I$35:$AI$35,0)),"",INDEX($I$3:$AI$3,MATCH(I52,$I$35:$AI$35,0)))</f>
        <v>Jean-Yves MANGENOT</v>
      </c>
      <c r="K52" s="566"/>
      <c r="L52" s="84">
        <f t="shared" ref="L52:L79" si="10">IF(J52&lt;&gt;"",HLOOKUP(J52,$I$3:$AI$4,2,FALSE),"")</f>
        <v>37</v>
      </c>
    </row>
    <row r="53" spans="5:38" ht="12.75" hidden="1" customHeight="1">
      <c r="E53" s="82"/>
      <c r="I53" s="83">
        <v>2</v>
      </c>
      <c r="J53" s="565" t="str">
        <f t="shared" si="9"/>
        <v>Christophe VIOLANT</v>
      </c>
      <c r="K53" s="566"/>
      <c r="L53" s="84">
        <f t="shared" si="10"/>
        <v>17</v>
      </c>
    </row>
    <row r="54" spans="5:38" ht="12.75" hidden="1" customHeight="1">
      <c r="E54" s="82"/>
      <c r="I54" s="83">
        <v>3</v>
      </c>
      <c r="J54" s="565" t="str">
        <f t="shared" si="9"/>
        <v>Yann LE PODER</v>
      </c>
      <c r="K54" s="566"/>
      <c r="L54" s="84">
        <f t="shared" si="10"/>
        <v>16</v>
      </c>
    </row>
    <row r="55" spans="5:38" ht="12.75" hidden="1" customHeight="1">
      <c r="E55" s="82"/>
      <c r="I55" s="83">
        <v>4</v>
      </c>
      <c r="J55" s="565" t="str">
        <f t="shared" si="9"/>
        <v>Michaël BOISSENIN</v>
      </c>
      <c r="K55" s="566"/>
      <c r="L55" s="84">
        <f t="shared" si="10"/>
        <v>6</v>
      </c>
    </row>
    <row r="56" spans="5:38" ht="12.75" hidden="1" customHeight="1">
      <c r="E56" s="82"/>
      <c r="I56" s="83">
        <v>5</v>
      </c>
      <c r="J56" s="565" t="str">
        <f t="shared" si="9"/>
        <v>Amaury GOUTARD</v>
      </c>
      <c r="K56" s="566"/>
      <c r="L56" s="84">
        <f t="shared" si="10"/>
        <v>6</v>
      </c>
    </row>
    <row r="57" spans="5:38" hidden="1">
      <c r="E57" s="82"/>
      <c r="I57" s="83">
        <v>6</v>
      </c>
      <c r="J57" s="565" t="str">
        <f t="shared" si="9"/>
        <v>Jordan GEORGEL</v>
      </c>
      <c r="K57" s="566"/>
      <c r="L57" s="84">
        <f t="shared" si="10"/>
        <v>5</v>
      </c>
    </row>
    <row r="58" spans="5:38" hidden="1">
      <c r="E58" s="82"/>
      <c r="I58" s="83">
        <v>7</v>
      </c>
      <c r="J58" s="565" t="str">
        <f t="shared" si="9"/>
        <v>Edwin BLONDEAU</v>
      </c>
      <c r="K58" s="566"/>
      <c r="L58" s="84">
        <f t="shared" si="10"/>
        <v>4</v>
      </c>
    </row>
    <row r="59" spans="5:38" hidden="1">
      <c r="E59" s="82"/>
      <c r="I59" s="83">
        <v>8</v>
      </c>
      <c r="J59" s="565" t="str">
        <f t="shared" si="9"/>
        <v>Christophe DA COSTA</v>
      </c>
      <c r="K59" s="566"/>
      <c r="L59" s="84">
        <f t="shared" si="10"/>
        <v>4</v>
      </c>
    </row>
    <row r="60" spans="5:38" hidden="1">
      <c r="E60" s="82"/>
      <c r="I60" s="83">
        <v>9</v>
      </c>
      <c r="J60" s="565" t="str">
        <f t="shared" si="9"/>
        <v>Kamal SANDADI</v>
      </c>
      <c r="K60" s="566"/>
      <c r="L60" s="84">
        <f t="shared" si="10"/>
        <v>4</v>
      </c>
    </row>
    <row r="61" spans="5:38" hidden="1">
      <c r="E61" s="82"/>
      <c r="I61" s="83">
        <v>10</v>
      </c>
      <c r="J61" s="565" t="str">
        <f t="shared" si="9"/>
        <v>FORFAIT</v>
      </c>
      <c r="K61" s="566"/>
      <c r="L61" s="84">
        <f t="shared" si="10"/>
        <v>3</v>
      </c>
    </row>
    <row r="62" spans="5:38" hidden="1">
      <c r="E62" s="82"/>
      <c r="I62" s="83">
        <v>11</v>
      </c>
      <c r="J62" s="565" t="str">
        <f t="shared" si="9"/>
        <v xml:space="preserve">Joffray DEVEAU </v>
      </c>
      <c r="K62" s="566"/>
      <c r="L62" s="84">
        <f t="shared" si="10"/>
        <v>3</v>
      </c>
    </row>
    <row r="63" spans="5:38" hidden="1">
      <c r="E63" s="82"/>
      <c r="I63" s="83">
        <v>12</v>
      </c>
      <c r="J63" s="565" t="str">
        <f t="shared" si="9"/>
        <v>Alexandre VOINSON</v>
      </c>
      <c r="K63" s="566"/>
      <c r="L63" s="84">
        <f t="shared" si="10"/>
        <v>3</v>
      </c>
    </row>
    <row r="64" spans="5:38" hidden="1">
      <c r="E64" s="82"/>
      <c r="I64" s="83">
        <v>13</v>
      </c>
      <c r="J64" s="565" t="str">
        <f t="shared" si="9"/>
        <v>C.S.C.</v>
      </c>
      <c r="K64" s="566"/>
      <c r="L64" s="84">
        <f t="shared" si="10"/>
        <v>2</v>
      </c>
    </row>
    <row r="65" spans="9:12" hidden="1">
      <c r="I65" s="83">
        <v>14</v>
      </c>
      <c r="J65" s="565" t="str">
        <f t="shared" si="9"/>
        <v xml:space="preserve">Kévin MARY </v>
      </c>
      <c r="K65" s="566"/>
      <c r="L65" s="84">
        <f t="shared" si="10"/>
        <v>2</v>
      </c>
    </row>
    <row r="66" spans="9:12" hidden="1">
      <c r="I66" s="83">
        <v>15</v>
      </c>
      <c r="J66" s="565" t="str">
        <f t="shared" si="9"/>
        <v>Arnaud BAGARD</v>
      </c>
      <c r="K66" s="566"/>
      <c r="L66" s="84">
        <f t="shared" si="10"/>
        <v>1</v>
      </c>
    </row>
    <row r="67" spans="9:12" hidden="1">
      <c r="I67" s="83">
        <v>16</v>
      </c>
      <c r="J67" s="565" t="str">
        <f t="shared" si="9"/>
        <v>David DA COSTA</v>
      </c>
      <c r="K67" s="566"/>
      <c r="L67" s="84">
        <f t="shared" si="10"/>
        <v>1</v>
      </c>
    </row>
    <row r="68" spans="9:12" hidden="1">
      <c r="I68" s="83">
        <v>17</v>
      </c>
      <c r="J68" s="565" t="str">
        <f t="shared" si="9"/>
        <v>François-Xavier HERTER</v>
      </c>
      <c r="K68" s="566"/>
      <c r="L68" s="84">
        <f t="shared" si="10"/>
        <v>1</v>
      </c>
    </row>
    <row r="69" spans="9:12" hidden="1">
      <c r="I69" s="83">
        <v>18</v>
      </c>
      <c r="J69" s="565" t="str">
        <f t="shared" si="9"/>
        <v>Khalid LOFTI</v>
      </c>
      <c r="K69" s="566"/>
      <c r="L69" s="84">
        <f t="shared" si="10"/>
        <v>1</v>
      </c>
    </row>
    <row r="70" spans="9:12" hidden="1">
      <c r="I70" s="83">
        <v>19</v>
      </c>
      <c r="J70" s="565" t="str">
        <f t="shared" si="9"/>
        <v>Johan MARQUET</v>
      </c>
      <c r="K70" s="566"/>
      <c r="L70" s="84">
        <f t="shared" si="10"/>
        <v>1</v>
      </c>
    </row>
    <row r="71" spans="9:12" hidden="1">
      <c r="I71" s="83">
        <v>20</v>
      </c>
      <c r="J71" s="565" t="str">
        <f t="shared" si="9"/>
        <v>David BILLOIR</v>
      </c>
      <c r="K71" s="566"/>
      <c r="L71" s="84">
        <f t="shared" si="10"/>
        <v>0</v>
      </c>
    </row>
    <row r="72" spans="9:12" hidden="1">
      <c r="I72" s="83">
        <v>21</v>
      </c>
      <c r="J72" s="565" t="str">
        <f t="shared" si="9"/>
        <v>Tristan FERRARI</v>
      </c>
      <c r="K72" s="566"/>
      <c r="L72" s="84">
        <f t="shared" si="10"/>
        <v>0</v>
      </c>
    </row>
    <row r="73" spans="9:12" hidden="1">
      <c r="I73" s="83">
        <v>22</v>
      </c>
      <c r="J73" s="565" t="str">
        <f t="shared" si="9"/>
        <v>Manuel MATHIEU</v>
      </c>
      <c r="K73" s="566"/>
      <c r="L73" s="84">
        <f t="shared" si="10"/>
        <v>0</v>
      </c>
    </row>
    <row r="74" spans="9:12" hidden="1">
      <c r="I74" s="83">
        <v>23</v>
      </c>
      <c r="J74" s="565" t="str">
        <f t="shared" si="9"/>
        <v>Jérôme MARY</v>
      </c>
      <c r="K74" s="566"/>
      <c r="L74" s="84">
        <f t="shared" si="10"/>
        <v>0</v>
      </c>
    </row>
    <row r="75" spans="9:12" hidden="1">
      <c r="I75" s="83">
        <v>24</v>
      </c>
      <c r="J75" s="565" t="str">
        <f t="shared" si="9"/>
        <v>Franck POHL</v>
      </c>
      <c r="K75" s="566"/>
      <c r="L75" s="84">
        <f t="shared" si="10"/>
        <v>0</v>
      </c>
    </row>
    <row r="76" spans="9:12" hidden="1">
      <c r="I76" s="83">
        <v>25</v>
      </c>
      <c r="J76" s="565" t="str">
        <f t="shared" si="9"/>
        <v>Emmanuel ROLLOT</v>
      </c>
      <c r="K76" s="566"/>
      <c r="L76" s="84">
        <f t="shared" si="10"/>
        <v>0</v>
      </c>
    </row>
    <row r="77" spans="9:12" hidden="1">
      <c r="I77" s="83">
        <v>26</v>
      </c>
      <c r="J77" s="565" t="str">
        <f t="shared" si="9"/>
        <v>Guillaume VANOT</v>
      </c>
      <c r="K77" s="566"/>
      <c r="L77" s="84">
        <f t="shared" si="10"/>
        <v>0</v>
      </c>
    </row>
    <row r="78" spans="9:12" hidden="1">
      <c r="I78" s="83">
        <v>27</v>
      </c>
      <c r="J78" s="565" t="str">
        <f t="shared" si="9"/>
        <v>Sébastien VALTER</v>
      </c>
      <c r="K78" s="566"/>
      <c r="L78" s="84">
        <f t="shared" si="10"/>
        <v>0</v>
      </c>
    </row>
    <row r="79" spans="9:12" hidden="1">
      <c r="I79" s="83">
        <v>28</v>
      </c>
      <c r="J79" s="565" t="str">
        <f t="shared" si="9"/>
        <v/>
      </c>
      <c r="K79" s="566"/>
      <c r="L79" s="84" t="str">
        <f t="shared" si="10"/>
        <v/>
      </c>
    </row>
  </sheetData>
  <customSheetViews>
    <customSheetView guid="{E9D1F694-2225-49E9-B5D3-BBDFDE405BDD}" scale="70" showPageBreaks="1" showGridLines="0" fitToPage="1" printArea="1" hiddenRows="1">
      <pane ySplit="3" topLeftCell="A4" activePane="bottomLeft" state="frozen"/>
      <selection pane="bottomLeft" activeCell="X12" sqref="X12"/>
      <colBreaks count="1" manualBreakCount="1">
        <brk id="7" max="1048575" man="1"/>
      </colBreaks>
      <pageMargins left="0.78740157480314965" right="0.78740157480314965" top="0.98425196850393704" bottom="0.98425196850393704" header="0.51181102362204722" footer="0.51181102362204722"/>
      <printOptions horizontalCentered="1" verticalCentered="1"/>
      <pageSetup paperSize="9" scale="49" orientation="landscape" horizontalDpi="360" verticalDpi="360" r:id="rId1"/>
      <headerFooter alignWithMargins="0"/>
    </customSheetView>
  </customSheetViews>
  <mergeCells count="50">
    <mergeCell ref="I17:AI17"/>
    <mergeCell ref="I7:AI7"/>
    <mergeCell ref="I16:AI16"/>
    <mergeCell ref="I6:AI6"/>
    <mergeCell ref="J79:K79"/>
    <mergeCell ref="J69:K69"/>
    <mergeCell ref="J66:K66"/>
    <mergeCell ref="J61:K61"/>
    <mergeCell ref="J62:K62"/>
    <mergeCell ref="J67:K67"/>
    <mergeCell ref="J68:K68"/>
    <mergeCell ref="J63:K63"/>
    <mergeCell ref="J64:K64"/>
    <mergeCell ref="J65:K65"/>
    <mergeCell ref="J78:K78"/>
    <mergeCell ref="AF36:AI36"/>
    <mergeCell ref="A31:F31"/>
    <mergeCell ref="J59:K59"/>
    <mergeCell ref="J60:K60"/>
    <mergeCell ref="A35:F35"/>
    <mergeCell ref="J51:K51"/>
    <mergeCell ref="J52:K52"/>
    <mergeCell ref="J53:K53"/>
    <mergeCell ref="J55:K55"/>
    <mergeCell ref="J54:K54"/>
    <mergeCell ref="J56:K56"/>
    <mergeCell ref="D42:F42"/>
    <mergeCell ref="D34:F34"/>
    <mergeCell ref="J57:K57"/>
    <mergeCell ref="J58:K58"/>
    <mergeCell ref="D43:F43"/>
    <mergeCell ref="G43:H43"/>
    <mergeCell ref="A1:E3"/>
    <mergeCell ref="F1:G3"/>
    <mergeCell ref="D30:E30"/>
    <mergeCell ref="A4:F4"/>
    <mergeCell ref="A26:F26"/>
    <mergeCell ref="D6:E6"/>
    <mergeCell ref="D7:F7"/>
    <mergeCell ref="C17:E17"/>
    <mergeCell ref="D16:E16"/>
    <mergeCell ref="B37:F37"/>
    <mergeCell ref="J77:K77"/>
    <mergeCell ref="J71:K71"/>
    <mergeCell ref="J72:K72"/>
    <mergeCell ref="J73:K73"/>
    <mergeCell ref="J74:K74"/>
    <mergeCell ref="J76:K76"/>
    <mergeCell ref="J75:K75"/>
    <mergeCell ref="J70:K70"/>
  </mergeCells>
  <phoneticPr fontId="32" type="noConversion"/>
  <conditionalFormatting sqref="I35:AI35">
    <cfRule type="cellIs" dxfId="218" priority="1" stopIfTrue="1" operator="equal">
      <formula>1</formula>
    </cfRule>
    <cfRule type="cellIs" dxfId="217" priority="2" stopIfTrue="1" operator="equal">
      <formula>2</formula>
    </cfRule>
    <cfRule type="cellIs" dxfId="216" priority="3" stopIfTrue="1" operator="equal">
      <formula>3</formula>
    </cfRule>
  </conditionalFormatting>
  <printOptions horizontalCentered="1" verticalCentered="1"/>
  <pageMargins left="0.78740157480314965" right="0.78740157480314965" top="0.98425196850393704" bottom="0.98425196850393704" header="0.51181102362204722" footer="0.51181102362204722"/>
  <pageSetup paperSize="9" scale="49" orientation="landscape" horizontalDpi="360" verticalDpi="360" r:id="rId2"/>
  <headerFooter alignWithMargins="0"/>
  <colBreaks count="1" manualBreakCount="1">
    <brk id="7"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B133"/>
  <sheetViews>
    <sheetView topLeftCell="D1" zoomScaleNormal="100" workbookViewId="0">
      <pane ySplit="1" topLeftCell="A8" activePane="bottomLeft" state="frozen"/>
      <selection activeCell="D1" sqref="D1"/>
      <selection pane="bottomLeft" activeCell="R14" sqref="R14"/>
    </sheetView>
  </sheetViews>
  <sheetFormatPr baseColWidth="10" defaultRowHeight="12.75"/>
  <cols>
    <col min="1" max="1" width="13.7109375" style="206" customWidth="1"/>
    <col min="2" max="2" width="6.42578125" style="1" customWidth="1"/>
    <col min="3" max="3" width="6" style="1" customWidth="1"/>
    <col min="4" max="4" width="13.7109375" style="206" customWidth="1"/>
    <col min="5" max="5" width="3.85546875" customWidth="1"/>
    <col min="6" max="6" width="4.42578125" style="1" customWidth="1"/>
    <col min="7" max="7" width="4.140625" style="1" customWidth="1"/>
    <col min="8" max="8" width="4.42578125" style="1" customWidth="1"/>
    <col min="9" max="9" width="4.140625" style="1" customWidth="1"/>
    <col min="10" max="10" width="4.42578125" style="1" customWidth="1"/>
    <col min="11" max="11" width="4.140625" style="1" customWidth="1"/>
    <col min="12" max="12" width="4.42578125" style="1" customWidth="1"/>
    <col min="13" max="13" width="4.140625" customWidth="1"/>
    <col min="14" max="14" width="7" customWidth="1"/>
    <col min="15" max="15" width="4.42578125" customWidth="1"/>
    <col min="16" max="16" width="4.140625" customWidth="1"/>
    <col min="17" max="17" width="5.28515625" customWidth="1"/>
    <col min="18" max="18" width="20.140625" customWidth="1"/>
    <col min="19" max="19" width="6.7109375" customWidth="1"/>
    <col min="20" max="20" width="7.42578125" customWidth="1"/>
    <col min="21" max="21" width="5.7109375" customWidth="1"/>
    <col min="22" max="22" width="7.42578125" customWidth="1"/>
    <col min="23" max="23" width="7.7109375" customWidth="1"/>
    <col min="24" max="25" width="8.140625" customWidth="1"/>
    <col min="26" max="26" width="7.85546875" style="11" customWidth="1"/>
    <col min="27" max="27" width="9" customWidth="1"/>
  </cols>
  <sheetData>
    <row r="1" spans="1:28" ht="13.5" thickBot="1">
      <c r="A1" s="206" t="s">
        <v>13</v>
      </c>
      <c r="D1" s="206" t="s">
        <v>14</v>
      </c>
      <c r="F1" s="1" t="s">
        <v>15</v>
      </c>
      <c r="G1" s="1" t="s">
        <v>16</v>
      </c>
      <c r="H1" s="1" t="s">
        <v>17</v>
      </c>
      <c r="I1" s="1" t="s">
        <v>18</v>
      </c>
      <c r="J1" s="1" t="s">
        <v>19</v>
      </c>
      <c r="K1" s="1" t="s">
        <v>20</v>
      </c>
      <c r="L1" s="1" t="s">
        <v>21</v>
      </c>
      <c r="M1" s="1" t="s">
        <v>22</v>
      </c>
      <c r="N1" s="1" t="s">
        <v>23</v>
      </c>
      <c r="O1" s="1" t="s">
        <v>24</v>
      </c>
      <c r="P1" s="1" t="s">
        <v>25</v>
      </c>
      <c r="Z1" s="10"/>
    </row>
    <row r="2" spans="1:28">
      <c r="A2" s="222" t="str">
        <f>Résultats!A4</f>
        <v>AS Girmont</v>
      </c>
      <c r="B2" s="223">
        <f>Résultats!B4</f>
        <v>0</v>
      </c>
      <c r="C2" s="223">
        <f>Résultats!C4</f>
        <v>0</v>
      </c>
      <c r="D2" s="222" t="str">
        <f>Résultats!D4</f>
        <v>Exempt</v>
      </c>
      <c r="E2" s="364" t="str">
        <f>Résultats!E4</f>
        <v/>
      </c>
      <c r="F2" s="365" t="str">
        <f t="shared" ref="F2:F7" si="0">IF(E2&lt;&gt;"X","",IF(B2&lt;C2,0,IF(B2=C2,1,3)))</f>
        <v/>
      </c>
      <c r="G2" s="365" t="str">
        <f t="shared" ref="G2:G7" si="1">IF(E2&lt;&gt;"X","",IF(C2&lt;B2,0,IF(B2=C2,1,3)))</f>
        <v/>
      </c>
      <c r="H2" s="365" t="str">
        <f t="shared" ref="H2:H7" si="2">IF(E2&lt;&gt;"X","",IF(B2&gt;C2,1,0))</f>
        <v/>
      </c>
      <c r="I2" s="365" t="str">
        <f t="shared" ref="I2:I7" si="3">IF(E2&lt;&gt;"X","",IF(C2&gt;B2,1,0))</f>
        <v/>
      </c>
      <c r="J2" s="365" t="str">
        <f t="shared" ref="J2:J7" si="4">IF(E2&lt;&gt;"X","",IF(B2=C2,1,0))</f>
        <v/>
      </c>
      <c r="K2" s="365" t="str">
        <f t="shared" ref="K2:K7" si="5">IF(E2&lt;&gt;"X","",IF(B2=C2,1,0))</f>
        <v/>
      </c>
      <c r="L2" s="365" t="str">
        <f t="shared" ref="L2:L7" si="6">IF(E2&lt;&gt;"X","",IF(B2&lt;C2,1,0))</f>
        <v/>
      </c>
      <c r="M2" s="364" t="str">
        <f t="shared" ref="M2:M7" si="7">IF(E2&lt;&gt;"X","",IF(C2&lt;B2,1,0))</f>
        <v/>
      </c>
      <c r="N2" s="364" t="str">
        <f t="shared" ref="N2:N7" si="8">IF(E2="X",1,"")</f>
        <v/>
      </c>
      <c r="O2" s="364" t="str">
        <f t="shared" ref="O2:O7" si="9">IF(E2="X",B2,"")</f>
        <v/>
      </c>
      <c r="P2" s="364" t="str">
        <f t="shared" ref="P2:P7" si="10">IF(E2="X",C2,"")</f>
        <v/>
      </c>
      <c r="R2" s="220"/>
      <c r="S2" s="37" t="s">
        <v>5</v>
      </c>
      <c r="T2" s="37" t="s">
        <v>6</v>
      </c>
      <c r="U2" s="37" t="s">
        <v>7</v>
      </c>
      <c r="V2" s="37" t="s">
        <v>8</v>
      </c>
      <c r="W2" s="37" t="s">
        <v>9</v>
      </c>
      <c r="X2" s="37" t="s">
        <v>10</v>
      </c>
      <c r="Y2" s="37" t="s">
        <v>11</v>
      </c>
      <c r="Z2" s="38" t="s">
        <v>26</v>
      </c>
      <c r="AA2" s="96" t="s">
        <v>71</v>
      </c>
      <c r="AB2" s="13"/>
    </row>
    <row r="3" spans="1:28">
      <c r="A3" s="222" t="str">
        <f>Résultats!A5</f>
        <v>US Valerio</v>
      </c>
      <c r="B3" s="223">
        <f>Résultats!B5</f>
        <v>0</v>
      </c>
      <c r="C3" s="223">
        <f>Résultats!C5</f>
        <v>3</v>
      </c>
      <c r="D3" s="222" t="str">
        <f>Résultats!D5</f>
        <v>FC Chatel</v>
      </c>
      <c r="E3" s="364" t="str">
        <f>Résultats!E5</f>
        <v>X</v>
      </c>
      <c r="F3" s="365">
        <f t="shared" si="0"/>
        <v>0</v>
      </c>
      <c r="G3" s="365">
        <f t="shared" si="1"/>
        <v>3</v>
      </c>
      <c r="H3" s="365">
        <f t="shared" si="2"/>
        <v>0</v>
      </c>
      <c r="I3" s="365">
        <f t="shared" si="3"/>
        <v>1</v>
      </c>
      <c r="J3" s="365">
        <f t="shared" si="4"/>
        <v>0</v>
      </c>
      <c r="K3" s="365">
        <f t="shared" si="5"/>
        <v>0</v>
      </c>
      <c r="L3" s="365">
        <f t="shared" si="6"/>
        <v>1</v>
      </c>
      <c r="M3" s="364">
        <f t="shared" si="7"/>
        <v>0</v>
      </c>
      <c r="N3" s="364">
        <f t="shared" si="8"/>
        <v>1</v>
      </c>
      <c r="O3" s="364">
        <f t="shared" si="9"/>
        <v>0</v>
      </c>
      <c r="P3" s="364">
        <f t="shared" si="10"/>
        <v>3</v>
      </c>
      <c r="R3" s="249" t="s">
        <v>164</v>
      </c>
      <c r="S3" s="219">
        <f t="shared" ref="S3:S10" si="11">SUMIF(rec,R3,prec)+SUMIF(vis,R3,pvis)+AA3</f>
        <v>0</v>
      </c>
      <c r="T3" s="39">
        <f t="shared" ref="T3:T10" si="12">SUMIF(rec,R3,mjoues)+SUMIF(vis,R3,mjoues)</f>
        <v>0</v>
      </c>
      <c r="U3" s="39">
        <f t="shared" ref="U3:U10" si="13">SUMIF(rec,R3,grec)+SUMIF(vis,R3,gvis)</f>
        <v>0</v>
      </c>
      <c r="V3" s="39">
        <f t="shared" ref="V3:V10" si="14">SUMIF(rec,R3,nrec)+SUMIF(vis,R3,nvis)</f>
        <v>0</v>
      </c>
      <c r="W3" s="39">
        <f t="shared" ref="W3:W10" si="15">SUMIF(rec,R3,drec)+SUMIF(vis,R3,dvis)</f>
        <v>0</v>
      </c>
      <c r="X3" s="39">
        <f t="shared" ref="X3:X10" si="16">SUMIF(rec,R3,brec)+SUMIF(vis,R3,bvis)</f>
        <v>0</v>
      </c>
      <c r="Y3" s="39">
        <f t="shared" ref="Y3:Y10" si="17">SUMIF(rec,R3,bvis)+SUMIF(vis,R3,brec)</f>
        <v>0</v>
      </c>
      <c r="Z3" s="40">
        <f t="shared" ref="Z3:Z10" si="18">X3-Y3</f>
        <v>0</v>
      </c>
      <c r="AA3" s="95"/>
      <c r="AB3" s="13">
        <f>S3*10000+Z3*10+X3</f>
        <v>0</v>
      </c>
    </row>
    <row r="4" spans="1:28">
      <c r="A4" s="222" t="str">
        <f>Résultats!A6</f>
        <v>FC Intersport</v>
      </c>
      <c r="B4" s="223">
        <f>Résultats!B6</f>
        <v>3</v>
      </c>
      <c r="C4" s="223">
        <f>Résultats!C6</f>
        <v>8</v>
      </c>
      <c r="D4" s="222" t="str">
        <f>Résultats!D6</f>
        <v>RC TODAY</v>
      </c>
      <c r="E4" s="364" t="str">
        <f>Résultats!E6</f>
        <v>X</v>
      </c>
      <c r="F4" s="365">
        <f t="shared" si="0"/>
        <v>0</v>
      </c>
      <c r="G4" s="365">
        <f t="shared" si="1"/>
        <v>3</v>
      </c>
      <c r="H4" s="365">
        <f t="shared" si="2"/>
        <v>0</v>
      </c>
      <c r="I4" s="365">
        <f t="shared" si="3"/>
        <v>1</v>
      </c>
      <c r="J4" s="365">
        <f t="shared" si="4"/>
        <v>0</v>
      </c>
      <c r="K4" s="365">
        <f t="shared" si="5"/>
        <v>0</v>
      </c>
      <c r="L4" s="365">
        <f t="shared" si="6"/>
        <v>1</v>
      </c>
      <c r="M4" s="364">
        <f t="shared" si="7"/>
        <v>0</v>
      </c>
      <c r="N4" s="364">
        <f t="shared" si="8"/>
        <v>1</v>
      </c>
      <c r="O4" s="364">
        <f t="shared" si="9"/>
        <v>3</v>
      </c>
      <c r="P4" s="364">
        <f t="shared" si="10"/>
        <v>8</v>
      </c>
      <c r="R4" s="250" t="s">
        <v>157</v>
      </c>
      <c r="S4" s="219">
        <f t="shared" si="11"/>
        <v>0</v>
      </c>
      <c r="T4" s="39">
        <f t="shared" si="12"/>
        <v>0</v>
      </c>
      <c r="U4" s="39">
        <f t="shared" si="13"/>
        <v>0</v>
      </c>
      <c r="V4" s="39">
        <f t="shared" si="14"/>
        <v>0</v>
      </c>
      <c r="W4" s="39">
        <f t="shared" si="15"/>
        <v>0</v>
      </c>
      <c r="X4" s="39">
        <f t="shared" si="16"/>
        <v>0</v>
      </c>
      <c r="Y4" s="39">
        <f t="shared" si="17"/>
        <v>0</v>
      </c>
      <c r="Z4" s="40">
        <f t="shared" si="18"/>
        <v>0</v>
      </c>
      <c r="AA4" s="95"/>
      <c r="AB4" s="13">
        <f t="shared" ref="AB4:AB14" si="19">S4*10000+Z4*10+X4</f>
        <v>0</v>
      </c>
    </row>
    <row r="5" spans="1:28">
      <c r="A5" s="222" t="str">
        <f>Résultats!A7</f>
        <v>AS. V. Kumzo</v>
      </c>
      <c r="B5" s="223">
        <f>Résultats!B7</f>
        <v>2</v>
      </c>
      <c r="C5" s="223">
        <f>Résultats!C7</f>
        <v>4</v>
      </c>
      <c r="D5" s="222" t="str">
        <f>Résultats!D7</f>
        <v>Marcillat Corcieux FC</v>
      </c>
      <c r="E5" s="364" t="str">
        <f>Résultats!E7</f>
        <v>X</v>
      </c>
      <c r="F5" s="365">
        <f t="shared" si="0"/>
        <v>0</v>
      </c>
      <c r="G5" s="365">
        <f t="shared" si="1"/>
        <v>3</v>
      </c>
      <c r="H5" s="365">
        <f t="shared" si="2"/>
        <v>0</v>
      </c>
      <c r="I5" s="365">
        <f t="shared" si="3"/>
        <v>1</v>
      </c>
      <c r="J5" s="365">
        <f t="shared" si="4"/>
        <v>0</v>
      </c>
      <c r="K5" s="365">
        <f t="shared" si="5"/>
        <v>0</v>
      </c>
      <c r="L5" s="365">
        <f t="shared" si="6"/>
        <v>1</v>
      </c>
      <c r="M5" s="364">
        <f t="shared" si="7"/>
        <v>0</v>
      </c>
      <c r="N5" s="364">
        <f t="shared" si="8"/>
        <v>1</v>
      </c>
      <c r="O5" s="364">
        <f t="shared" si="9"/>
        <v>2</v>
      </c>
      <c r="P5" s="364">
        <f t="shared" si="10"/>
        <v>4</v>
      </c>
      <c r="R5" s="250" t="s">
        <v>168</v>
      </c>
      <c r="S5" s="219">
        <f t="shared" si="11"/>
        <v>0</v>
      </c>
      <c r="T5" s="39">
        <f t="shared" si="12"/>
        <v>0</v>
      </c>
      <c r="U5" s="39">
        <f t="shared" si="13"/>
        <v>0</v>
      </c>
      <c r="V5" s="39">
        <f t="shared" si="14"/>
        <v>0</v>
      </c>
      <c r="W5" s="39">
        <f t="shared" si="15"/>
        <v>0</v>
      </c>
      <c r="X5" s="39">
        <f t="shared" si="16"/>
        <v>0</v>
      </c>
      <c r="Y5" s="39">
        <f t="shared" si="17"/>
        <v>0</v>
      </c>
      <c r="Z5" s="40">
        <f t="shared" si="18"/>
        <v>0</v>
      </c>
      <c r="AA5" s="95"/>
      <c r="AB5" s="13">
        <f t="shared" si="19"/>
        <v>0</v>
      </c>
    </row>
    <row r="6" spans="1:28">
      <c r="A6" s="222" t="e">
        <f>Résultats!#REF!</f>
        <v>#REF!</v>
      </c>
      <c r="B6" s="223" t="e">
        <f>Résultats!#REF!</f>
        <v>#REF!</v>
      </c>
      <c r="C6" s="223" t="e">
        <f>Résultats!#REF!</f>
        <v>#REF!</v>
      </c>
      <c r="D6" s="222" t="e">
        <f>Résultats!#REF!</f>
        <v>#REF!</v>
      </c>
      <c r="E6" s="364" t="e">
        <f>Résultats!#REF!</f>
        <v>#REF!</v>
      </c>
      <c r="F6" s="365" t="e">
        <f t="shared" si="0"/>
        <v>#REF!</v>
      </c>
      <c r="G6" s="365" t="e">
        <f t="shared" si="1"/>
        <v>#REF!</v>
      </c>
      <c r="H6" s="365" t="e">
        <f t="shared" si="2"/>
        <v>#REF!</v>
      </c>
      <c r="I6" s="365" t="e">
        <f t="shared" si="3"/>
        <v>#REF!</v>
      </c>
      <c r="J6" s="365" t="e">
        <f t="shared" si="4"/>
        <v>#REF!</v>
      </c>
      <c r="K6" s="365" t="e">
        <f t="shared" si="5"/>
        <v>#REF!</v>
      </c>
      <c r="L6" s="365" t="e">
        <f t="shared" si="6"/>
        <v>#REF!</v>
      </c>
      <c r="M6" s="364" t="e">
        <f t="shared" si="7"/>
        <v>#REF!</v>
      </c>
      <c r="N6" s="364" t="e">
        <f t="shared" si="8"/>
        <v>#REF!</v>
      </c>
      <c r="O6" s="364" t="e">
        <f t="shared" si="9"/>
        <v>#REF!</v>
      </c>
      <c r="P6" s="364" t="e">
        <f t="shared" si="10"/>
        <v>#REF!</v>
      </c>
      <c r="R6" s="250" t="s">
        <v>159</v>
      </c>
      <c r="S6" s="219">
        <f t="shared" si="11"/>
        <v>0</v>
      </c>
      <c r="T6" s="39">
        <f t="shared" si="12"/>
        <v>0</v>
      </c>
      <c r="U6" s="39">
        <f t="shared" si="13"/>
        <v>0</v>
      </c>
      <c r="V6" s="39">
        <f t="shared" si="14"/>
        <v>0</v>
      </c>
      <c r="W6" s="39">
        <f t="shared" si="15"/>
        <v>0</v>
      </c>
      <c r="X6" s="39">
        <f t="shared" si="16"/>
        <v>0</v>
      </c>
      <c r="Y6" s="39">
        <f t="shared" si="17"/>
        <v>0</v>
      </c>
      <c r="Z6" s="40">
        <f t="shared" si="18"/>
        <v>0</v>
      </c>
      <c r="AA6" s="95"/>
      <c r="AB6" s="13">
        <f t="shared" si="19"/>
        <v>0</v>
      </c>
    </row>
    <row r="7" spans="1:28">
      <c r="A7" s="222" t="str">
        <f>Résultats!A8</f>
        <v>CD/MD</v>
      </c>
      <c r="B7" s="223">
        <f>Résultats!B8</f>
        <v>6</v>
      </c>
      <c r="C7" s="223">
        <f>Résultats!C8</f>
        <v>0</v>
      </c>
      <c r="D7" s="222" t="str">
        <f>Résultats!D8</f>
        <v>AS Nayemont les Fosses</v>
      </c>
      <c r="E7" s="364" t="str">
        <f>Résultats!E8</f>
        <v>X</v>
      </c>
      <c r="F7" s="365">
        <f t="shared" si="0"/>
        <v>3</v>
      </c>
      <c r="G7" s="365">
        <f t="shared" si="1"/>
        <v>0</v>
      </c>
      <c r="H7" s="365">
        <f t="shared" si="2"/>
        <v>1</v>
      </c>
      <c r="I7" s="365">
        <f t="shared" si="3"/>
        <v>0</v>
      </c>
      <c r="J7" s="365">
        <f t="shared" si="4"/>
        <v>0</v>
      </c>
      <c r="K7" s="365">
        <f t="shared" si="5"/>
        <v>0</v>
      </c>
      <c r="L7" s="365">
        <f t="shared" si="6"/>
        <v>0</v>
      </c>
      <c r="M7" s="364">
        <f t="shared" si="7"/>
        <v>1</v>
      </c>
      <c r="N7" s="364">
        <f t="shared" si="8"/>
        <v>1</v>
      </c>
      <c r="O7" s="364">
        <f t="shared" si="9"/>
        <v>6</v>
      </c>
      <c r="P7" s="364">
        <f t="shared" si="10"/>
        <v>0</v>
      </c>
      <c r="R7" s="250" t="s">
        <v>158</v>
      </c>
      <c r="S7" s="219">
        <f t="shared" si="11"/>
        <v>0</v>
      </c>
      <c r="T7" s="39">
        <f t="shared" si="12"/>
        <v>0</v>
      </c>
      <c r="U7" s="39">
        <f t="shared" si="13"/>
        <v>0</v>
      </c>
      <c r="V7" s="39">
        <f t="shared" si="14"/>
        <v>0</v>
      </c>
      <c r="W7" s="39">
        <f t="shared" si="15"/>
        <v>0</v>
      </c>
      <c r="X7" s="39">
        <f t="shared" si="16"/>
        <v>0</v>
      </c>
      <c r="Y7" s="39">
        <f t="shared" si="17"/>
        <v>0</v>
      </c>
      <c r="Z7" s="40">
        <f t="shared" si="18"/>
        <v>0</v>
      </c>
      <c r="AA7" s="95"/>
      <c r="AB7" s="13">
        <f t="shared" si="19"/>
        <v>0</v>
      </c>
    </row>
    <row r="8" spans="1:28">
      <c r="A8" s="360" t="str">
        <f>Résultats!A11</f>
        <v>FC Chatel</v>
      </c>
      <c r="B8" s="23">
        <f>Résultats!B11</f>
        <v>5</v>
      </c>
      <c r="C8" s="23">
        <f>Résultats!C11</f>
        <v>2</v>
      </c>
      <c r="D8" s="360" t="str">
        <f>Résultats!D11</f>
        <v>AS Girmont</v>
      </c>
      <c r="E8" t="str">
        <f>Résultats!E11</f>
        <v>X</v>
      </c>
      <c r="F8" s="1">
        <f t="shared" ref="F8:F13" si="20">IF(E8&lt;&gt;"X","",IF(B8&lt;C8,0,IF(B8=C8,1,3)))</f>
        <v>3</v>
      </c>
      <c r="G8" s="1">
        <f t="shared" ref="G8:G13" si="21">IF(E8&lt;&gt;"X","",IF(C8&lt;B8,0,IF(B8=C8,1,3)))</f>
        <v>0</v>
      </c>
      <c r="H8" s="1">
        <f t="shared" ref="H8:H13" si="22">IF(E8&lt;&gt;"X","",IF(B8&gt;C8,1,0))</f>
        <v>1</v>
      </c>
      <c r="I8" s="1">
        <f t="shared" ref="I8:I13" si="23">IF(E8&lt;&gt;"X","",IF(C8&gt;B8,1,0))</f>
        <v>0</v>
      </c>
      <c r="J8" s="1">
        <f t="shared" ref="J8:J13" si="24">IF(E8&lt;&gt;"X","",IF(B8=C8,1,0))</f>
        <v>0</v>
      </c>
      <c r="K8" s="1">
        <f t="shared" ref="K8:K13" si="25">IF(E8&lt;&gt;"X","",IF(B8=C8,1,0))</f>
        <v>0</v>
      </c>
      <c r="L8" s="1">
        <f t="shared" ref="L8:L13" si="26">IF(E8&lt;&gt;"X","",IF(B8&lt;C8,1,0))</f>
        <v>0</v>
      </c>
      <c r="M8">
        <f t="shared" ref="M8:M13" si="27">IF(E8&lt;&gt;"X","",IF(C8&lt;B8,1,0))</f>
        <v>1</v>
      </c>
      <c r="N8">
        <f t="shared" ref="N8:N13" si="28">IF(E8="X",1,"")</f>
        <v>1</v>
      </c>
      <c r="O8">
        <f t="shared" ref="O8:O13" si="29">IF(E8="X",B8,"")</f>
        <v>5</v>
      </c>
      <c r="P8">
        <f t="shared" ref="P8:P13" si="30">IF(E8="X",C8,"")</f>
        <v>2</v>
      </c>
      <c r="R8" s="250" t="s">
        <v>165</v>
      </c>
      <c r="S8" s="219">
        <f t="shared" si="11"/>
        <v>13</v>
      </c>
      <c r="T8" s="39">
        <f t="shared" si="12"/>
        <v>16</v>
      </c>
      <c r="U8" s="39">
        <f t="shared" si="13"/>
        <v>4</v>
      </c>
      <c r="V8" s="39">
        <f t="shared" si="14"/>
        <v>1</v>
      </c>
      <c r="W8" s="39">
        <f t="shared" si="15"/>
        <v>11</v>
      </c>
      <c r="X8" s="39">
        <f t="shared" si="16"/>
        <v>37</v>
      </c>
      <c r="Y8" s="39">
        <f t="shared" si="17"/>
        <v>55</v>
      </c>
      <c r="Z8" s="40">
        <f t="shared" si="18"/>
        <v>-18</v>
      </c>
      <c r="AA8" s="95"/>
      <c r="AB8" s="13">
        <f t="shared" si="19"/>
        <v>129857</v>
      </c>
    </row>
    <row r="9" spans="1:28">
      <c r="A9" s="360" t="str">
        <f>Résultats!A12</f>
        <v>Marcillat Corcieux FC</v>
      </c>
      <c r="B9" s="23">
        <f>Résultats!B12</f>
        <v>1</v>
      </c>
      <c r="C9" s="23">
        <f>Résultats!C12</f>
        <v>2</v>
      </c>
      <c r="D9" s="360" t="str">
        <f>Résultats!D12</f>
        <v>CD/MD</v>
      </c>
      <c r="E9" t="str">
        <f>Résultats!E12</f>
        <v>X</v>
      </c>
      <c r="F9" s="1">
        <f t="shared" si="20"/>
        <v>0</v>
      </c>
      <c r="G9" s="1">
        <f t="shared" si="21"/>
        <v>3</v>
      </c>
      <c r="H9" s="1">
        <f t="shared" si="22"/>
        <v>0</v>
      </c>
      <c r="I9" s="1">
        <f t="shared" si="23"/>
        <v>1</v>
      </c>
      <c r="J9" s="1">
        <f t="shared" si="24"/>
        <v>0</v>
      </c>
      <c r="K9" s="1">
        <f t="shared" si="25"/>
        <v>0</v>
      </c>
      <c r="L9" s="1">
        <f t="shared" si="26"/>
        <v>1</v>
      </c>
      <c r="M9">
        <f t="shared" si="27"/>
        <v>0</v>
      </c>
      <c r="N9">
        <f t="shared" si="28"/>
        <v>1</v>
      </c>
      <c r="O9">
        <f t="shared" si="29"/>
        <v>1</v>
      </c>
      <c r="P9">
        <f t="shared" si="30"/>
        <v>2</v>
      </c>
      <c r="R9" s="250" t="s">
        <v>160</v>
      </c>
      <c r="S9" s="219">
        <f t="shared" si="11"/>
        <v>21</v>
      </c>
      <c r="T9" s="39">
        <f t="shared" si="12"/>
        <v>16</v>
      </c>
      <c r="U9" s="39">
        <f t="shared" si="13"/>
        <v>7</v>
      </c>
      <c r="V9" s="39">
        <f t="shared" si="14"/>
        <v>0</v>
      </c>
      <c r="W9" s="39">
        <f t="shared" si="15"/>
        <v>9</v>
      </c>
      <c r="X9" s="39">
        <f t="shared" si="16"/>
        <v>31</v>
      </c>
      <c r="Y9" s="39">
        <f t="shared" si="17"/>
        <v>37</v>
      </c>
      <c r="Z9" s="40">
        <f t="shared" si="18"/>
        <v>-6</v>
      </c>
      <c r="AA9" s="95"/>
      <c r="AB9" s="13">
        <f t="shared" si="19"/>
        <v>209971</v>
      </c>
    </row>
    <row r="10" spans="1:28">
      <c r="A10" s="360" t="str">
        <f>Résultats!A13</f>
        <v>RC TODAY</v>
      </c>
      <c r="B10" s="23">
        <f>Résultats!B13</f>
        <v>7</v>
      </c>
      <c r="C10" s="23">
        <f>Résultats!C13</f>
        <v>2</v>
      </c>
      <c r="D10" s="360" t="str">
        <f>Résultats!D13</f>
        <v>AS. V. Kumzo</v>
      </c>
      <c r="E10" t="str">
        <f>Résultats!E13</f>
        <v>X</v>
      </c>
      <c r="F10" s="1">
        <f t="shared" si="20"/>
        <v>3</v>
      </c>
      <c r="G10" s="1">
        <f t="shared" si="21"/>
        <v>0</v>
      </c>
      <c r="H10" s="1">
        <f t="shared" si="22"/>
        <v>1</v>
      </c>
      <c r="I10" s="1">
        <f t="shared" si="23"/>
        <v>0</v>
      </c>
      <c r="J10" s="1">
        <f t="shared" si="24"/>
        <v>0</v>
      </c>
      <c r="K10" s="1">
        <f t="shared" si="25"/>
        <v>0</v>
      </c>
      <c r="L10" s="1">
        <f t="shared" si="26"/>
        <v>0</v>
      </c>
      <c r="M10">
        <f t="shared" si="27"/>
        <v>1</v>
      </c>
      <c r="N10">
        <f t="shared" si="28"/>
        <v>1</v>
      </c>
      <c r="O10">
        <f t="shared" si="29"/>
        <v>7</v>
      </c>
      <c r="P10">
        <f t="shared" si="30"/>
        <v>2</v>
      </c>
      <c r="R10" s="250" t="s">
        <v>166</v>
      </c>
      <c r="S10" s="219">
        <f t="shared" si="11"/>
        <v>0</v>
      </c>
      <c r="T10" s="39">
        <f t="shared" si="12"/>
        <v>0</v>
      </c>
      <c r="U10" s="39">
        <f t="shared" si="13"/>
        <v>0</v>
      </c>
      <c r="V10" s="39">
        <f t="shared" si="14"/>
        <v>0</v>
      </c>
      <c r="W10" s="39">
        <f t="shared" si="15"/>
        <v>0</v>
      </c>
      <c r="X10" s="39">
        <f t="shared" si="16"/>
        <v>0</v>
      </c>
      <c r="Y10" s="39">
        <f t="shared" si="17"/>
        <v>0</v>
      </c>
      <c r="Z10" s="40">
        <f t="shared" si="18"/>
        <v>0</v>
      </c>
      <c r="AA10" s="95"/>
      <c r="AB10" s="13">
        <f t="shared" si="19"/>
        <v>0</v>
      </c>
    </row>
    <row r="11" spans="1:28">
      <c r="A11" s="360" t="e">
        <f>Résultats!#REF!</f>
        <v>#REF!</v>
      </c>
      <c r="B11" s="23" t="e">
        <f>Résultats!#REF!</f>
        <v>#REF!</v>
      </c>
      <c r="C11" s="23" t="e">
        <f>Résultats!#REF!</f>
        <v>#REF!</v>
      </c>
      <c r="D11" s="360" t="e">
        <f>Résultats!#REF!</f>
        <v>#REF!</v>
      </c>
      <c r="E11" t="e">
        <f>Résultats!#REF!</f>
        <v>#REF!</v>
      </c>
      <c r="F11" s="1" t="e">
        <f t="shared" si="20"/>
        <v>#REF!</v>
      </c>
      <c r="G11" s="1" t="e">
        <f t="shared" si="21"/>
        <v>#REF!</v>
      </c>
      <c r="H11" s="1" t="e">
        <f t="shared" si="22"/>
        <v>#REF!</v>
      </c>
      <c r="I11" s="1" t="e">
        <f t="shared" si="23"/>
        <v>#REF!</v>
      </c>
      <c r="J11" s="1" t="e">
        <f t="shared" si="24"/>
        <v>#REF!</v>
      </c>
      <c r="K11" s="1" t="e">
        <f t="shared" si="25"/>
        <v>#REF!</v>
      </c>
      <c r="L11" s="1" t="e">
        <f t="shared" si="26"/>
        <v>#REF!</v>
      </c>
      <c r="M11" t="e">
        <f t="shared" si="27"/>
        <v>#REF!</v>
      </c>
      <c r="N11" t="e">
        <f t="shared" si="28"/>
        <v>#REF!</v>
      </c>
      <c r="O11" t="e">
        <f t="shared" si="29"/>
        <v>#REF!</v>
      </c>
      <c r="P11" t="e">
        <f t="shared" si="30"/>
        <v>#REF!</v>
      </c>
      <c r="R11" s="250" t="s">
        <v>167</v>
      </c>
      <c r="S11" s="219">
        <f>SUMIF(rec,R11,prec)+SUMIF(vis,R11,pvis)+AA11</f>
        <v>0</v>
      </c>
      <c r="T11" s="39">
        <f>SUMIF(rec,R11,mjoues)+SUMIF(vis,R11,mjoues)</f>
        <v>0</v>
      </c>
      <c r="U11" s="39">
        <f>SUMIF(rec,R11,grec)+SUMIF(vis,R11,gvis)</f>
        <v>0</v>
      </c>
      <c r="V11" s="39">
        <f>SUMIF(rec,R11,nrec)+SUMIF(vis,R11,nvis)</f>
        <v>0</v>
      </c>
      <c r="W11" s="39">
        <f>SUMIF(rec,R11,drec)+SUMIF(vis,R11,dvis)</f>
        <v>0</v>
      </c>
      <c r="X11" s="39">
        <f>SUMIF(rec,R11,brec)+SUMIF(vis,R11,bvis)</f>
        <v>0</v>
      </c>
      <c r="Y11" s="39">
        <f>SUMIF(rec,R11,bvis)+SUMIF(vis,R11,brec)</f>
        <v>0</v>
      </c>
      <c r="Z11" s="40">
        <f>X11-Y11</f>
        <v>0</v>
      </c>
      <c r="AA11" s="95"/>
      <c r="AB11" s="13">
        <f t="shared" si="19"/>
        <v>0</v>
      </c>
    </row>
    <row r="12" spans="1:28">
      <c r="A12" s="360" t="str">
        <f>Résultats!A14</f>
        <v>Exempt</v>
      </c>
      <c r="B12" s="23" t="e">
        <f>Résultats!#REF!</f>
        <v>#REF!</v>
      </c>
      <c r="C12" s="23">
        <f>Résultats!C14</f>
        <v>0</v>
      </c>
      <c r="D12" s="360" t="str">
        <f>Résultats!B14</f>
        <v>FC Intersport</v>
      </c>
      <c r="E12">
        <f>Résultats!E14</f>
        <v>0</v>
      </c>
      <c r="F12" s="1" t="str">
        <f t="shared" si="20"/>
        <v/>
      </c>
      <c r="G12" s="1" t="str">
        <f t="shared" si="21"/>
        <v/>
      </c>
      <c r="H12" s="1" t="str">
        <f t="shared" si="22"/>
        <v/>
      </c>
      <c r="I12" s="1" t="str">
        <f t="shared" si="23"/>
        <v/>
      </c>
      <c r="J12" s="1" t="str">
        <f t="shared" si="24"/>
        <v/>
      </c>
      <c r="K12" s="1" t="str">
        <f t="shared" si="25"/>
        <v/>
      </c>
      <c r="L12" s="1" t="str">
        <f t="shared" si="26"/>
        <v/>
      </c>
      <c r="M12" t="str">
        <f t="shared" si="27"/>
        <v/>
      </c>
      <c r="N12" t="str">
        <f t="shared" si="28"/>
        <v/>
      </c>
      <c r="O12" t="str">
        <f t="shared" si="29"/>
        <v/>
      </c>
      <c r="P12" t="str">
        <f t="shared" si="30"/>
        <v/>
      </c>
      <c r="R12" s="250" t="s">
        <v>162</v>
      </c>
      <c r="S12" s="219">
        <f>SUMIF(rec,R12,prec)+SUMIF(vis,R12,pvis)+AA12</f>
        <v>0</v>
      </c>
      <c r="T12" s="39">
        <f>SUMIF(rec,R12,mjoues)+SUMIF(vis,R12,mjoues)</f>
        <v>0</v>
      </c>
      <c r="U12" s="39">
        <f>SUMIF(rec,R12,grec)+SUMIF(vis,R12,gvis)</f>
        <v>0</v>
      </c>
      <c r="V12" s="39">
        <f>SUMIF(rec,R12,nrec)+SUMIF(vis,R12,nvis)</f>
        <v>0</v>
      </c>
      <c r="W12" s="39">
        <f>SUMIF(rec,R12,drec)+SUMIF(vis,R12,dvis)</f>
        <v>0</v>
      </c>
      <c r="X12" s="39">
        <f>SUMIF(rec,R12,brec)+SUMIF(vis,R12,bvis)</f>
        <v>0</v>
      </c>
      <c r="Y12" s="39">
        <f>SUMIF(rec,R12,bvis)+SUMIF(vis,R12,brec)</f>
        <v>0</v>
      </c>
      <c r="Z12" s="40">
        <f>X12-Y12</f>
        <v>0</v>
      </c>
      <c r="AA12" s="95"/>
      <c r="AB12" s="13">
        <f t="shared" si="19"/>
        <v>0</v>
      </c>
    </row>
    <row r="13" spans="1:28">
      <c r="A13" s="360" t="str">
        <f>Résultats!A15</f>
        <v>AS Nayemont les Fosses</v>
      </c>
      <c r="B13" s="23">
        <f>Résultats!B15</f>
        <v>6</v>
      </c>
      <c r="C13" s="23">
        <f>Résultats!C15</f>
        <v>0</v>
      </c>
      <c r="D13" s="360" t="str">
        <f>Résultats!D15</f>
        <v>US Valerio</v>
      </c>
      <c r="E13" t="str">
        <f>Résultats!E15</f>
        <v>X</v>
      </c>
      <c r="F13" s="1">
        <f t="shared" si="20"/>
        <v>3</v>
      </c>
      <c r="G13" s="1">
        <f t="shared" si="21"/>
        <v>0</v>
      </c>
      <c r="H13" s="1">
        <f t="shared" si="22"/>
        <v>1</v>
      </c>
      <c r="I13" s="1">
        <f t="shared" si="23"/>
        <v>0</v>
      </c>
      <c r="J13" s="1">
        <f t="shared" si="24"/>
        <v>0</v>
      </c>
      <c r="K13" s="1">
        <f t="shared" si="25"/>
        <v>0</v>
      </c>
      <c r="L13" s="1">
        <f t="shared" si="26"/>
        <v>0</v>
      </c>
      <c r="M13">
        <f t="shared" si="27"/>
        <v>1</v>
      </c>
      <c r="N13">
        <f t="shared" si="28"/>
        <v>1</v>
      </c>
      <c r="O13">
        <f t="shared" si="29"/>
        <v>6</v>
      </c>
      <c r="P13">
        <f t="shared" si="30"/>
        <v>0</v>
      </c>
      <c r="R13" s="250" t="s">
        <v>163</v>
      </c>
      <c r="S13" s="219">
        <f>SUMIF(rec,R13,prec)+SUMIF(vis,R13,pvis)+AA13</f>
        <v>16</v>
      </c>
      <c r="T13" s="39">
        <f>SUMIF(rec,R13,mjoues)+SUMIF(vis,R13,mjoues)</f>
        <v>16</v>
      </c>
      <c r="U13" s="39">
        <f>SUMIF(rec,R13,grec)+SUMIF(vis,R13,gvis)</f>
        <v>5</v>
      </c>
      <c r="V13" s="39">
        <f>SUMIF(rec,R13,nrec)+SUMIF(vis,R13,nvis)</f>
        <v>1</v>
      </c>
      <c r="W13" s="39">
        <f>SUMIF(rec,R13,drec)+SUMIF(vis,R13,dvis)</f>
        <v>10</v>
      </c>
      <c r="X13" s="39">
        <f>SUMIF(rec,R13,brec)+SUMIF(vis,R13,bvis)</f>
        <v>19</v>
      </c>
      <c r="Y13" s="39">
        <f>SUMIF(rec,R13,bvis)+SUMIF(vis,R13,brec)</f>
        <v>56</v>
      </c>
      <c r="Z13" s="40">
        <f>X13-Y13</f>
        <v>-37</v>
      </c>
      <c r="AA13" s="95"/>
      <c r="AB13" s="13">
        <f t="shared" si="19"/>
        <v>159649</v>
      </c>
    </row>
    <row r="14" spans="1:28">
      <c r="A14" s="222" t="str">
        <f>Résultats!A18</f>
        <v>AS Girmont</v>
      </c>
      <c r="B14" s="223">
        <f>Résultats!B18</f>
        <v>0</v>
      </c>
      <c r="C14" s="223">
        <f>Résultats!C18</f>
        <v>5</v>
      </c>
      <c r="D14" s="222" t="str">
        <f>Résultats!D18</f>
        <v>AS Nayemont les Fosses</v>
      </c>
      <c r="E14" s="364" t="str">
        <f>Résultats!E18</f>
        <v>X</v>
      </c>
      <c r="F14" s="365">
        <f t="shared" ref="F14:F19" si="31">IF(E14&lt;&gt;"X","",IF(B14&lt;C14,0,IF(B14=C14,1,3)))</f>
        <v>0</v>
      </c>
      <c r="G14" s="365">
        <f t="shared" ref="G14:G19" si="32">IF(E14&lt;&gt;"X","",IF(C14&lt;B14,0,IF(B14=C14,1,3)))</f>
        <v>3</v>
      </c>
      <c r="H14" s="365">
        <f t="shared" ref="H14:H19" si="33">IF(E14&lt;&gt;"X","",IF(B14&gt;C14,1,0))</f>
        <v>0</v>
      </c>
      <c r="I14" s="365">
        <f t="shared" ref="I14:I19" si="34">IF(E14&lt;&gt;"X","",IF(C14&gt;B14,1,0))</f>
        <v>1</v>
      </c>
      <c r="J14" s="365">
        <f t="shared" ref="J14:J19" si="35">IF(E14&lt;&gt;"X","",IF(B14=C14,1,0))</f>
        <v>0</v>
      </c>
      <c r="K14" s="365">
        <f t="shared" ref="K14:K19" si="36">IF(E14&lt;&gt;"X","",IF(B14=C14,1,0))</f>
        <v>0</v>
      </c>
      <c r="L14" s="365">
        <f t="shared" ref="L14:L19" si="37">IF(E14&lt;&gt;"X","",IF(B14&lt;C14,1,0))</f>
        <v>1</v>
      </c>
      <c r="M14" s="364">
        <f t="shared" ref="M14:M19" si="38">IF(E14&lt;&gt;"X","",IF(C14&lt;B14,1,0))</f>
        <v>0</v>
      </c>
      <c r="N14" s="364">
        <f t="shared" ref="N14:N19" si="39">IF(E14="X",1,"")</f>
        <v>1</v>
      </c>
      <c r="O14" s="364">
        <f t="shared" ref="O14:O19" si="40">IF(E14="X",B14,"")</f>
        <v>0</v>
      </c>
      <c r="P14" s="364">
        <f t="shared" ref="P14:P19" si="41">IF(E14="X",C14,"")</f>
        <v>5</v>
      </c>
      <c r="R14" s="251" t="s">
        <v>161</v>
      </c>
      <c r="S14" s="219">
        <f>SUMIF(rec,R14,prec)+SUMIF(vis,R14,pvis)+AA14</f>
        <v>0</v>
      </c>
      <c r="T14" s="39">
        <f>SUMIF(rec,R14,mjoues)+SUMIF(vis,R14,mjoues)</f>
        <v>0</v>
      </c>
      <c r="U14" s="39">
        <f>SUMIF(rec,R14,grec)+SUMIF(vis,R14,gvis)</f>
        <v>0</v>
      </c>
      <c r="V14" s="39">
        <f>SUMIF(rec,R14,nrec)+SUMIF(vis,R14,nvis)</f>
        <v>0</v>
      </c>
      <c r="W14" s="39">
        <f>SUMIF(rec,R14,drec)+SUMIF(vis,R14,dvis)</f>
        <v>0</v>
      </c>
      <c r="X14" s="39">
        <f>SUMIF(rec,R14,brec)+SUMIF(vis,R14,bvis)</f>
        <v>0</v>
      </c>
      <c r="Y14" s="39">
        <f>SUMIF(rec,R14,bvis)+SUMIF(vis,R14,brec)</f>
        <v>0</v>
      </c>
      <c r="Z14" s="40">
        <f>X14-Y14</f>
        <v>0</v>
      </c>
      <c r="AA14" s="95"/>
      <c r="AB14" s="13">
        <f t="shared" si="19"/>
        <v>0</v>
      </c>
    </row>
    <row r="15" spans="1:28">
      <c r="A15" s="222" t="str">
        <f>Résultats!A19</f>
        <v>US Valerio</v>
      </c>
      <c r="B15" s="223">
        <f>Résultats!B19</f>
        <v>2</v>
      </c>
      <c r="C15" s="223">
        <f>Résultats!C19</f>
        <v>0</v>
      </c>
      <c r="D15" s="222" t="str">
        <f>Résultats!D19</f>
        <v>Marcillat Corcieux FC</v>
      </c>
      <c r="E15" s="364" t="str">
        <f>Résultats!E19</f>
        <v>X</v>
      </c>
      <c r="F15" s="365">
        <f t="shared" si="31"/>
        <v>3</v>
      </c>
      <c r="G15" s="365">
        <f t="shared" si="32"/>
        <v>0</v>
      </c>
      <c r="H15" s="365">
        <f t="shared" si="33"/>
        <v>1</v>
      </c>
      <c r="I15" s="365">
        <f t="shared" si="34"/>
        <v>0</v>
      </c>
      <c r="J15" s="365">
        <f t="shared" si="35"/>
        <v>0</v>
      </c>
      <c r="K15" s="365">
        <f t="shared" si="36"/>
        <v>0</v>
      </c>
      <c r="L15" s="365">
        <f t="shared" si="37"/>
        <v>0</v>
      </c>
      <c r="M15" s="364">
        <f t="shared" si="38"/>
        <v>1</v>
      </c>
      <c r="N15" s="364">
        <f t="shared" si="39"/>
        <v>1</v>
      </c>
      <c r="O15" s="364">
        <f t="shared" si="40"/>
        <v>2</v>
      </c>
      <c r="P15" s="364">
        <f t="shared" si="41"/>
        <v>0</v>
      </c>
      <c r="AB15" s="13"/>
    </row>
    <row r="16" spans="1:28">
      <c r="A16" s="222" t="str">
        <f>Résultats!A20</f>
        <v>FC Intersport</v>
      </c>
      <c r="B16" s="223">
        <f>Résultats!B20</f>
        <v>2</v>
      </c>
      <c r="C16" s="223">
        <f>Résultats!C20</f>
        <v>3</v>
      </c>
      <c r="D16" s="222" t="str">
        <f>Résultats!D20</f>
        <v>FC Chatel</v>
      </c>
      <c r="E16" s="364" t="str">
        <f>Résultats!E20</f>
        <v>X</v>
      </c>
      <c r="F16" s="365">
        <f t="shared" si="31"/>
        <v>0</v>
      </c>
      <c r="G16" s="365">
        <f t="shared" si="32"/>
        <v>3</v>
      </c>
      <c r="H16" s="365">
        <f t="shared" si="33"/>
        <v>0</v>
      </c>
      <c r="I16" s="365">
        <f t="shared" si="34"/>
        <v>1</v>
      </c>
      <c r="J16" s="365">
        <f t="shared" si="35"/>
        <v>0</v>
      </c>
      <c r="K16" s="365">
        <f t="shared" si="36"/>
        <v>0</v>
      </c>
      <c r="L16" s="365">
        <f t="shared" si="37"/>
        <v>1</v>
      </c>
      <c r="M16" s="364">
        <f t="shared" si="38"/>
        <v>0</v>
      </c>
      <c r="N16" s="364">
        <f t="shared" si="39"/>
        <v>1</v>
      </c>
      <c r="O16" s="364">
        <f t="shared" si="40"/>
        <v>2</v>
      </c>
      <c r="P16" s="364">
        <f t="shared" si="41"/>
        <v>3</v>
      </c>
      <c r="R16" s="341"/>
      <c r="S16" s="341"/>
      <c r="T16" s="341"/>
      <c r="U16" s="341"/>
      <c r="V16" s="341"/>
      <c r="W16" s="341"/>
      <c r="X16" s="341"/>
      <c r="Y16" s="341"/>
      <c r="Z16" s="342"/>
      <c r="AA16" s="341"/>
      <c r="AB16" s="13"/>
    </row>
    <row r="17" spans="1:28">
      <c r="A17" s="222" t="e">
        <f>Résultats!#REF!</f>
        <v>#REF!</v>
      </c>
      <c r="B17" s="223" t="e">
        <f>Résultats!#REF!</f>
        <v>#REF!</v>
      </c>
      <c r="C17" s="223" t="e">
        <f>Résultats!#REF!</f>
        <v>#REF!</v>
      </c>
      <c r="D17" s="222" t="e">
        <f>Résultats!#REF!</f>
        <v>#REF!</v>
      </c>
      <c r="E17" s="364" t="e">
        <f>Résultats!#REF!</f>
        <v>#REF!</v>
      </c>
      <c r="F17" s="365" t="e">
        <f t="shared" si="31"/>
        <v>#REF!</v>
      </c>
      <c r="G17" s="365" t="e">
        <f t="shared" si="32"/>
        <v>#REF!</v>
      </c>
      <c r="H17" s="365" t="e">
        <f t="shared" si="33"/>
        <v>#REF!</v>
      </c>
      <c r="I17" s="365" t="e">
        <f t="shared" si="34"/>
        <v>#REF!</v>
      </c>
      <c r="J17" s="365" t="e">
        <f t="shared" si="35"/>
        <v>#REF!</v>
      </c>
      <c r="K17" s="365" t="e">
        <f t="shared" si="36"/>
        <v>#REF!</v>
      </c>
      <c r="L17" s="365" t="e">
        <f t="shared" si="37"/>
        <v>#REF!</v>
      </c>
      <c r="M17" s="364" t="e">
        <f t="shared" si="38"/>
        <v>#REF!</v>
      </c>
      <c r="N17" s="364" t="e">
        <f t="shared" si="39"/>
        <v>#REF!</v>
      </c>
      <c r="O17" s="364" t="e">
        <f t="shared" si="40"/>
        <v>#REF!</v>
      </c>
      <c r="P17" s="364" t="e">
        <f t="shared" si="41"/>
        <v>#REF!</v>
      </c>
      <c r="R17" s="340"/>
      <c r="S17" s="7"/>
      <c r="T17" s="7"/>
      <c r="U17" s="7"/>
      <c r="V17" s="7"/>
      <c r="W17" s="7"/>
      <c r="X17" s="7"/>
      <c r="Y17" s="7"/>
      <c r="Z17" s="343"/>
      <c r="AA17" s="224"/>
      <c r="AB17" s="215"/>
    </row>
    <row r="18" spans="1:28">
      <c r="A18" s="222" t="str">
        <f>Résultats!A21</f>
        <v>Exempt</v>
      </c>
      <c r="B18" s="223" t="e">
        <f>Résultats!#REF!</f>
        <v>#REF!</v>
      </c>
      <c r="C18" s="223">
        <f>Résultats!C21</f>
        <v>0</v>
      </c>
      <c r="D18" s="222" t="str">
        <f>Résultats!B21</f>
        <v>RC TODAY</v>
      </c>
      <c r="E18" s="364">
        <f>Résultats!E21</f>
        <v>0</v>
      </c>
      <c r="F18" s="365" t="str">
        <f t="shared" si="31"/>
        <v/>
      </c>
      <c r="G18" s="365" t="str">
        <f t="shared" si="32"/>
        <v/>
      </c>
      <c r="H18" s="365" t="str">
        <f t="shared" si="33"/>
        <v/>
      </c>
      <c r="I18" s="365" t="str">
        <f t="shared" si="34"/>
        <v/>
      </c>
      <c r="J18" s="365" t="str">
        <f t="shared" si="35"/>
        <v/>
      </c>
      <c r="K18" s="365" t="str">
        <f t="shared" si="36"/>
        <v/>
      </c>
      <c r="L18" s="365" t="str">
        <f t="shared" si="37"/>
        <v/>
      </c>
      <c r="M18" s="364" t="str">
        <f t="shared" si="38"/>
        <v/>
      </c>
      <c r="N18" s="364" t="str">
        <f t="shared" si="39"/>
        <v/>
      </c>
      <c r="O18" s="364" t="str">
        <f t="shared" si="40"/>
        <v/>
      </c>
      <c r="P18" s="364" t="str">
        <f t="shared" si="41"/>
        <v/>
      </c>
      <c r="Q18" s="224"/>
      <c r="R18" s="8"/>
      <c r="S18" s="9"/>
      <c r="T18" s="9"/>
      <c r="U18" s="9"/>
      <c r="V18" s="9"/>
      <c r="W18" s="9"/>
      <c r="X18" s="9"/>
      <c r="Y18" s="9"/>
    </row>
    <row r="19" spans="1:28">
      <c r="A19" s="222" t="str">
        <f>Résultats!A22</f>
        <v>CD/MD</v>
      </c>
      <c r="B19" s="223">
        <f>Résultats!B22</f>
        <v>4</v>
      </c>
      <c r="C19" s="223">
        <f>Résultats!C22</f>
        <v>1</v>
      </c>
      <c r="D19" s="222" t="str">
        <f>Résultats!D22</f>
        <v>AS. V. Kumzo</v>
      </c>
      <c r="E19" s="364" t="str">
        <f>Résultats!E22</f>
        <v>X</v>
      </c>
      <c r="F19" s="365">
        <f t="shared" si="31"/>
        <v>3</v>
      </c>
      <c r="G19" s="365">
        <f t="shared" si="32"/>
        <v>0</v>
      </c>
      <c r="H19" s="365">
        <f t="shared" si="33"/>
        <v>1</v>
      </c>
      <c r="I19" s="365">
        <f t="shared" si="34"/>
        <v>0</v>
      </c>
      <c r="J19" s="365">
        <f t="shared" si="35"/>
        <v>0</v>
      </c>
      <c r="K19" s="365">
        <f t="shared" si="36"/>
        <v>0</v>
      </c>
      <c r="L19" s="365">
        <f t="shared" si="37"/>
        <v>0</v>
      </c>
      <c r="M19" s="364">
        <f t="shared" si="38"/>
        <v>1</v>
      </c>
      <c r="N19" s="364">
        <f t="shared" si="39"/>
        <v>1</v>
      </c>
      <c r="O19" s="364">
        <f t="shared" si="40"/>
        <v>4</v>
      </c>
      <c r="P19" s="364">
        <f t="shared" si="41"/>
        <v>1</v>
      </c>
      <c r="Q19" s="224"/>
      <c r="S19" s="9"/>
      <c r="T19" s="9"/>
      <c r="U19" s="9"/>
      <c r="V19" s="9"/>
      <c r="W19" s="9"/>
      <c r="X19" s="9"/>
      <c r="Y19" s="9"/>
    </row>
    <row r="20" spans="1:28">
      <c r="A20" s="360" t="str">
        <f>Résultats!A25</f>
        <v>FC Chatel</v>
      </c>
      <c r="B20" s="23">
        <f>Résultats!B25</f>
        <v>0</v>
      </c>
      <c r="C20" s="23">
        <f>Résultats!C25</f>
        <v>0</v>
      </c>
      <c r="D20" s="360" t="str">
        <f>Résultats!D25</f>
        <v>Exempt</v>
      </c>
      <c r="E20">
        <f>Résultats!E25</f>
        <v>0</v>
      </c>
      <c r="F20" s="1" t="str">
        <f t="shared" ref="F20:F25" si="42">IF(E20&lt;&gt;"X","",IF(B20&lt;C20,0,IF(B20=C20,1,3)))</f>
        <v/>
      </c>
      <c r="G20" s="1" t="str">
        <f t="shared" ref="G20:G25" si="43">IF(E20&lt;&gt;"X","",IF(C20&lt;B20,0,IF(B20=C20,1,3)))</f>
        <v/>
      </c>
      <c r="H20" s="1" t="str">
        <f t="shared" ref="H20:H25" si="44">IF(E20&lt;&gt;"X","",IF(B20&gt;C20,1,0))</f>
        <v/>
      </c>
      <c r="I20" s="1" t="str">
        <f t="shared" ref="I20:I25" si="45">IF(E20&lt;&gt;"X","",IF(C20&gt;B20,1,0))</f>
        <v/>
      </c>
      <c r="J20" s="1" t="str">
        <f t="shared" ref="J20:J25" si="46">IF(E20&lt;&gt;"X","",IF(B20=C20,1,0))</f>
        <v/>
      </c>
      <c r="K20" s="1" t="str">
        <f t="shared" ref="K20:K25" si="47">IF(E20&lt;&gt;"X","",IF(B20=C20,1,0))</f>
        <v/>
      </c>
      <c r="L20" s="1" t="str">
        <f t="shared" ref="L20:L25" si="48">IF(E20&lt;&gt;"X","",IF(B20&lt;C20,1,0))</f>
        <v/>
      </c>
      <c r="M20" t="str">
        <f t="shared" ref="M20:M25" si="49">IF(E20&lt;&gt;"X","",IF(C20&lt;B20,1,0))</f>
        <v/>
      </c>
      <c r="N20" t="str">
        <f t="shared" ref="N20:N25" si="50">IF(E20="X",1,"")</f>
        <v/>
      </c>
      <c r="O20" t="str">
        <f t="shared" ref="O20:O25" si="51">IF(E20="X",B20,"")</f>
        <v/>
      </c>
      <c r="P20" t="str">
        <f t="shared" ref="P20:P25" si="52">IF(E20="X",C20,"")</f>
        <v/>
      </c>
      <c r="Q20" s="224"/>
      <c r="S20" s="9"/>
      <c r="T20" s="9"/>
      <c r="U20" s="9"/>
      <c r="V20" s="9"/>
      <c r="W20" s="9"/>
      <c r="X20" s="9"/>
      <c r="Y20" s="9"/>
    </row>
    <row r="21" spans="1:28">
      <c r="A21" s="360" t="str">
        <f>Résultats!A26</f>
        <v>AS. V. Kumzo</v>
      </c>
      <c r="B21" s="23">
        <f>Résultats!B26</f>
        <v>0</v>
      </c>
      <c r="C21" s="23">
        <f>Résultats!C26</f>
        <v>2</v>
      </c>
      <c r="D21" s="360" t="str">
        <f>Résultats!D26</f>
        <v>US Valerio</v>
      </c>
      <c r="E21" t="str">
        <f>Résultats!E26</f>
        <v>X</v>
      </c>
      <c r="F21" s="1">
        <f t="shared" si="42"/>
        <v>0</v>
      </c>
      <c r="G21" s="1">
        <f t="shared" si="43"/>
        <v>3</v>
      </c>
      <c r="H21" s="1">
        <f t="shared" si="44"/>
        <v>0</v>
      </c>
      <c r="I21" s="1">
        <f t="shared" si="45"/>
        <v>1</v>
      </c>
      <c r="J21" s="1">
        <f t="shared" si="46"/>
        <v>0</v>
      </c>
      <c r="K21" s="1">
        <f t="shared" si="47"/>
        <v>0</v>
      </c>
      <c r="L21" s="1">
        <f t="shared" si="48"/>
        <v>1</v>
      </c>
      <c r="M21">
        <f t="shared" si="49"/>
        <v>0</v>
      </c>
      <c r="N21">
        <f t="shared" si="50"/>
        <v>1</v>
      </c>
      <c r="O21">
        <f t="shared" si="51"/>
        <v>0</v>
      </c>
      <c r="P21">
        <f t="shared" si="52"/>
        <v>2</v>
      </c>
      <c r="Q21" s="224"/>
      <c r="S21" s="9"/>
      <c r="T21" s="9"/>
      <c r="U21" s="9"/>
      <c r="V21" s="9"/>
      <c r="W21" s="9"/>
      <c r="X21" s="9"/>
      <c r="Y21" s="9"/>
    </row>
    <row r="22" spans="1:28">
      <c r="A22" s="360" t="str">
        <f>Résultats!A27</f>
        <v>Marcillat Corcieux FC</v>
      </c>
      <c r="B22" s="23">
        <f>Résultats!B27</f>
        <v>6</v>
      </c>
      <c r="C22" s="23">
        <f>Résultats!C27</f>
        <v>0</v>
      </c>
      <c r="D22" s="360" t="str">
        <f>Résultats!D27</f>
        <v>AS Girmont</v>
      </c>
      <c r="E22" t="str">
        <f>Résultats!E27</f>
        <v>X</v>
      </c>
      <c r="F22" s="1">
        <f t="shared" si="42"/>
        <v>3</v>
      </c>
      <c r="G22" s="1">
        <f t="shared" si="43"/>
        <v>0</v>
      </c>
      <c r="H22" s="1">
        <f t="shared" si="44"/>
        <v>1</v>
      </c>
      <c r="I22" s="1">
        <f t="shared" si="45"/>
        <v>0</v>
      </c>
      <c r="J22" s="1">
        <f t="shared" si="46"/>
        <v>0</v>
      </c>
      <c r="K22" s="1">
        <f t="shared" si="47"/>
        <v>0</v>
      </c>
      <c r="L22" s="1">
        <f t="shared" si="48"/>
        <v>0</v>
      </c>
      <c r="M22">
        <f t="shared" si="49"/>
        <v>1</v>
      </c>
      <c r="N22">
        <f t="shared" si="50"/>
        <v>1</v>
      </c>
      <c r="O22">
        <f t="shared" si="51"/>
        <v>6</v>
      </c>
      <c r="P22">
        <f t="shared" si="52"/>
        <v>0</v>
      </c>
      <c r="Q22" s="224"/>
      <c r="S22" s="9"/>
      <c r="T22" s="9"/>
      <c r="U22" s="9"/>
      <c r="V22" s="9"/>
      <c r="W22" s="9"/>
      <c r="X22" s="9"/>
      <c r="Y22" s="9"/>
    </row>
    <row r="23" spans="1:28">
      <c r="A23" s="360" t="e">
        <f>Résultats!#REF!</f>
        <v>#REF!</v>
      </c>
      <c r="B23" s="23" t="e">
        <f>Résultats!#REF!</f>
        <v>#REF!</v>
      </c>
      <c r="C23" s="23" t="e">
        <f>Résultats!#REF!</f>
        <v>#REF!</v>
      </c>
      <c r="D23" s="360" t="e">
        <f>Résultats!#REF!</f>
        <v>#REF!</v>
      </c>
      <c r="E23" t="e">
        <f>Résultats!#REF!</f>
        <v>#REF!</v>
      </c>
      <c r="F23" s="1" t="e">
        <f t="shared" si="42"/>
        <v>#REF!</v>
      </c>
      <c r="G23" s="1" t="e">
        <f t="shared" si="43"/>
        <v>#REF!</v>
      </c>
      <c r="H23" s="1" t="e">
        <f t="shared" si="44"/>
        <v>#REF!</v>
      </c>
      <c r="I23" s="1" t="e">
        <f t="shared" si="45"/>
        <v>#REF!</v>
      </c>
      <c r="J23" s="1" t="e">
        <f t="shared" si="46"/>
        <v>#REF!</v>
      </c>
      <c r="K23" s="1" t="e">
        <f t="shared" si="47"/>
        <v>#REF!</v>
      </c>
      <c r="L23" s="1" t="e">
        <f t="shared" si="48"/>
        <v>#REF!</v>
      </c>
      <c r="M23" t="e">
        <f t="shared" si="49"/>
        <v>#REF!</v>
      </c>
      <c r="N23" t="e">
        <f t="shared" si="50"/>
        <v>#REF!</v>
      </c>
      <c r="O23" t="e">
        <f t="shared" si="51"/>
        <v>#REF!</v>
      </c>
      <c r="P23" t="e">
        <f t="shared" si="52"/>
        <v>#REF!</v>
      </c>
      <c r="Q23" s="224"/>
      <c r="S23" s="224"/>
    </row>
    <row r="24" spans="1:28">
      <c r="A24" s="360" t="str">
        <f>Résultats!A28</f>
        <v>RC TODAY</v>
      </c>
      <c r="B24" s="23">
        <f>Résultats!B28</f>
        <v>1</v>
      </c>
      <c r="C24" s="23">
        <f>Résultats!C28</f>
        <v>0</v>
      </c>
      <c r="D24" s="360" t="str">
        <f>Résultats!D28</f>
        <v>CD/MD</v>
      </c>
      <c r="E24" t="str">
        <f>Résultats!E28</f>
        <v>X</v>
      </c>
      <c r="F24" s="1">
        <f t="shared" si="42"/>
        <v>3</v>
      </c>
      <c r="G24" s="1">
        <f t="shared" si="43"/>
        <v>0</v>
      </c>
      <c r="H24" s="1">
        <f t="shared" si="44"/>
        <v>1</v>
      </c>
      <c r="I24" s="1">
        <f t="shared" si="45"/>
        <v>0</v>
      </c>
      <c r="J24" s="1">
        <f t="shared" si="46"/>
        <v>0</v>
      </c>
      <c r="K24" s="1">
        <f t="shared" si="47"/>
        <v>0</v>
      </c>
      <c r="L24" s="1">
        <f t="shared" si="48"/>
        <v>0</v>
      </c>
      <c r="M24">
        <f t="shared" si="49"/>
        <v>1</v>
      </c>
      <c r="N24">
        <f t="shared" si="50"/>
        <v>1</v>
      </c>
      <c r="O24">
        <f t="shared" si="51"/>
        <v>1</v>
      </c>
      <c r="P24">
        <f t="shared" si="52"/>
        <v>0</v>
      </c>
      <c r="Q24" s="224"/>
      <c r="S24" s="224"/>
    </row>
    <row r="25" spans="1:28">
      <c r="A25" s="360" t="str">
        <f>Résultats!A29</f>
        <v>AS Nayemont les Fosses</v>
      </c>
      <c r="B25" s="23">
        <f>Résultats!B29</f>
        <v>1</v>
      </c>
      <c r="C25" s="23">
        <f>Résultats!C29</f>
        <v>5</v>
      </c>
      <c r="D25" s="360" t="str">
        <f>Résultats!D29</f>
        <v>FC Intersport</v>
      </c>
      <c r="E25" t="str">
        <f>Résultats!E29</f>
        <v>X</v>
      </c>
      <c r="F25" s="1">
        <f t="shared" si="42"/>
        <v>0</v>
      </c>
      <c r="G25" s="1">
        <f t="shared" si="43"/>
        <v>3</v>
      </c>
      <c r="H25" s="1">
        <f t="shared" si="44"/>
        <v>0</v>
      </c>
      <c r="I25" s="1">
        <f t="shared" si="45"/>
        <v>1</v>
      </c>
      <c r="J25" s="1">
        <f t="shared" si="46"/>
        <v>0</v>
      </c>
      <c r="K25" s="1">
        <f t="shared" si="47"/>
        <v>0</v>
      </c>
      <c r="L25" s="1">
        <f t="shared" si="48"/>
        <v>1</v>
      </c>
      <c r="M25">
        <f t="shared" si="49"/>
        <v>0</v>
      </c>
      <c r="N25">
        <f t="shared" si="50"/>
        <v>1</v>
      </c>
      <c r="O25">
        <f t="shared" si="51"/>
        <v>1</v>
      </c>
      <c r="P25">
        <f t="shared" si="52"/>
        <v>5</v>
      </c>
      <c r="Q25" s="224"/>
      <c r="S25" s="224"/>
    </row>
    <row r="26" spans="1:28">
      <c r="A26" s="222" t="str">
        <f>Résultats!A32</f>
        <v>AS Girmont</v>
      </c>
      <c r="B26" s="223">
        <f>Résultats!B32</f>
        <v>1</v>
      </c>
      <c r="C26" s="223">
        <f>Résultats!C32</f>
        <v>0</v>
      </c>
      <c r="D26" s="222" t="str">
        <f>Résultats!D32</f>
        <v>AS. V. Kumzo</v>
      </c>
      <c r="E26" s="364" t="str">
        <f>Résultats!E32</f>
        <v>X</v>
      </c>
      <c r="F26" s="365">
        <f t="shared" ref="F26:F89" si="53">IF(E26&lt;&gt;"X","",IF(B26&lt;C26,0,IF(B26=C26,1,3)))</f>
        <v>3</v>
      </c>
      <c r="G26" s="365">
        <f t="shared" ref="G26:G89" si="54">IF(E26&lt;&gt;"X","",IF(C26&lt;B26,0,IF(B26=C26,1,3)))</f>
        <v>0</v>
      </c>
      <c r="H26" s="365">
        <f t="shared" ref="H26:H89" si="55">IF(E26&lt;&gt;"X","",IF(B26&gt;C26,1,0))</f>
        <v>1</v>
      </c>
      <c r="I26" s="365">
        <f t="shared" ref="I26:I89" si="56">IF(E26&lt;&gt;"X","",IF(C26&gt;B26,1,0))</f>
        <v>0</v>
      </c>
      <c r="J26" s="365">
        <f t="shared" ref="J26:J89" si="57">IF(E26&lt;&gt;"X","",IF(B26=C26,1,0))</f>
        <v>0</v>
      </c>
      <c r="K26" s="365">
        <f t="shared" ref="K26:K89" si="58">IF(E26&lt;&gt;"X","",IF(B26=C26,1,0))</f>
        <v>0</v>
      </c>
      <c r="L26" s="365">
        <f t="shared" ref="L26:L89" si="59">IF(E26&lt;&gt;"X","",IF(B26&lt;C26,1,0))</f>
        <v>0</v>
      </c>
      <c r="M26" s="364">
        <f t="shared" ref="M26:M89" si="60">IF(E26&lt;&gt;"X","",IF(C26&lt;B26,1,0))</f>
        <v>1</v>
      </c>
      <c r="N26" s="364">
        <f t="shared" ref="N26:N89" si="61">IF(E26="X",1,"")</f>
        <v>1</v>
      </c>
      <c r="O26" s="364">
        <f t="shared" ref="O26:O89" si="62">IF(E26="X",B26,"")</f>
        <v>1</v>
      </c>
      <c r="P26" s="364">
        <f t="shared" ref="P26:P89" si="63">IF(E26="X",C26,"")</f>
        <v>0</v>
      </c>
      <c r="Q26" s="224"/>
      <c r="S26" s="224"/>
    </row>
    <row r="27" spans="1:28">
      <c r="A27" s="222" t="str">
        <f>Résultats!A33</f>
        <v>US Valerio</v>
      </c>
      <c r="B27" s="223">
        <f>Résultats!B33</f>
        <v>2</v>
      </c>
      <c r="C27" s="223">
        <f>Résultats!C33</f>
        <v>3</v>
      </c>
      <c r="D27" s="222" t="str">
        <f>Résultats!D33</f>
        <v>CD/MD</v>
      </c>
      <c r="E27" s="364" t="str">
        <f>Résultats!E33</f>
        <v>X</v>
      </c>
      <c r="F27" s="365">
        <f t="shared" si="53"/>
        <v>0</v>
      </c>
      <c r="G27" s="365">
        <f t="shared" si="54"/>
        <v>3</v>
      </c>
      <c r="H27" s="365">
        <f t="shared" si="55"/>
        <v>0</v>
      </c>
      <c r="I27" s="365">
        <f t="shared" si="56"/>
        <v>1</v>
      </c>
      <c r="J27" s="365">
        <f t="shared" si="57"/>
        <v>0</v>
      </c>
      <c r="K27" s="365">
        <f t="shared" si="58"/>
        <v>0</v>
      </c>
      <c r="L27" s="365">
        <f t="shared" si="59"/>
        <v>1</v>
      </c>
      <c r="M27" s="364">
        <f t="shared" si="60"/>
        <v>0</v>
      </c>
      <c r="N27" s="364">
        <f t="shared" si="61"/>
        <v>1</v>
      </c>
      <c r="O27" s="364">
        <f t="shared" si="62"/>
        <v>2</v>
      </c>
      <c r="P27" s="364">
        <f t="shared" si="63"/>
        <v>3</v>
      </c>
      <c r="Q27" s="224"/>
      <c r="S27" s="224"/>
    </row>
    <row r="28" spans="1:28">
      <c r="A28" s="222" t="str">
        <f>Résultats!A34</f>
        <v>FC Chatel</v>
      </c>
      <c r="B28" s="223">
        <f>Résultats!B34</f>
        <v>0</v>
      </c>
      <c r="C28" s="223">
        <f>Résultats!C34</f>
        <v>4</v>
      </c>
      <c r="D28" s="222" t="str">
        <f>Résultats!D34</f>
        <v>RC TODAY</v>
      </c>
      <c r="E28" s="364" t="str">
        <f>Résultats!E34</f>
        <v>X</v>
      </c>
      <c r="F28" s="365">
        <f t="shared" si="53"/>
        <v>0</v>
      </c>
      <c r="G28" s="365">
        <f t="shared" si="54"/>
        <v>3</v>
      </c>
      <c r="H28" s="365">
        <f t="shared" si="55"/>
        <v>0</v>
      </c>
      <c r="I28" s="365">
        <f t="shared" si="56"/>
        <v>1</v>
      </c>
      <c r="J28" s="365">
        <f t="shared" si="57"/>
        <v>0</v>
      </c>
      <c r="K28" s="365">
        <f t="shared" si="58"/>
        <v>0</v>
      </c>
      <c r="L28" s="365">
        <f t="shared" si="59"/>
        <v>1</v>
      </c>
      <c r="M28" s="364">
        <f t="shared" si="60"/>
        <v>0</v>
      </c>
      <c r="N28" s="364">
        <f t="shared" si="61"/>
        <v>1</v>
      </c>
      <c r="O28" s="364">
        <f t="shared" si="62"/>
        <v>0</v>
      </c>
      <c r="P28" s="364">
        <f t="shared" si="63"/>
        <v>4</v>
      </c>
      <c r="Q28" s="224"/>
      <c r="S28" s="224"/>
    </row>
    <row r="29" spans="1:28">
      <c r="A29" s="222" t="e">
        <f>Résultats!#REF!</f>
        <v>#REF!</v>
      </c>
      <c r="B29" s="223" t="e">
        <f>Résultats!#REF!</f>
        <v>#REF!</v>
      </c>
      <c r="C29" s="223" t="e">
        <f>Résultats!#REF!</f>
        <v>#REF!</v>
      </c>
      <c r="D29" s="222" t="e">
        <f>Résultats!#REF!</f>
        <v>#REF!</v>
      </c>
      <c r="E29" s="364" t="e">
        <f>Résultats!#REF!</f>
        <v>#REF!</v>
      </c>
      <c r="F29" s="365" t="e">
        <f t="shared" si="53"/>
        <v>#REF!</v>
      </c>
      <c r="G29" s="365" t="e">
        <f t="shared" si="54"/>
        <v>#REF!</v>
      </c>
      <c r="H29" s="365" t="e">
        <f t="shared" si="55"/>
        <v>#REF!</v>
      </c>
      <c r="I29" s="365" t="e">
        <f t="shared" si="56"/>
        <v>#REF!</v>
      </c>
      <c r="J29" s="365" t="e">
        <f t="shared" si="57"/>
        <v>#REF!</v>
      </c>
      <c r="K29" s="365" t="e">
        <f t="shared" si="58"/>
        <v>#REF!</v>
      </c>
      <c r="L29" s="365" t="e">
        <f t="shared" si="59"/>
        <v>#REF!</v>
      </c>
      <c r="M29" s="364" t="e">
        <f t="shared" si="60"/>
        <v>#REF!</v>
      </c>
      <c r="N29" s="364" t="e">
        <f t="shared" si="61"/>
        <v>#REF!</v>
      </c>
      <c r="O29" s="364" t="e">
        <f t="shared" si="62"/>
        <v>#REF!</v>
      </c>
      <c r="P29" s="364" t="e">
        <f t="shared" si="63"/>
        <v>#REF!</v>
      </c>
      <c r="Q29" s="224"/>
      <c r="S29" s="224"/>
    </row>
    <row r="30" spans="1:28">
      <c r="A30" s="222" t="str">
        <f>Résultats!A35</f>
        <v>FC Intersport</v>
      </c>
      <c r="B30" s="223">
        <f>Résultats!B35</f>
        <v>0</v>
      </c>
      <c r="C30" s="223">
        <f>Résultats!C35</f>
        <v>2</v>
      </c>
      <c r="D30" s="222" t="str">
        <f>Résultats!D35</f>
        <v>Marcillat Corcieux FC</v>
      </c>
      <c r="E30" s="364" t="str">
        <f>Résultats!E35</f>
        <v>X</v>
      </c>
      <c r="F30" s="365">
        <f t="shared" si="53"/>
        <v>0</v>
      </c>
      <c r="G30" s="365">
        <f t="shared" si="54"/>
        <v>3</v>
      </c>
      <c r="H30" s="365">
        <f t="shared" si="55"/>
        <v>0</v>
      </c>
      <c r="I30" s="365">
        <f t="shared" si="56"/>
        <v>1</v>
      </c>
      <c r="J30" s="365">
        <f t="shared" si="57"/>
        <v>0</v>
      </c>
      <c r="K30" s="365">
        <f t="shared" si="58"/>
        <v>0</v>
      </c>
      <c r="L30" s="365">
        <f t="shared" si="59"/>
        <v>1</v>
      </c>
      <c r="M30" s="364">
        <f t="shared" si="60"/>
        <v>0</v>
      </c>
      <c r="N30" s="364">
        <f t="shared" si="61"/>
        <v>1</v>
      </c>
      <c r="O30" s="364">
        <f t="shared" si="62"/>
        <v>0</v>
      </c>
      <c r="P30" s="364">
        <f t="shared" si="63"/>
        <v>2</v>
      </c>
      <c r="Q30" s="224"/>
      <c r="S30" s="224"/>
    </row>
    <row r="31" spans="1:28">
      <c r="A31" s="222" t="str">
        <f>Résultats!A36</f>
        <v>Exempt</v>
      </c>
      <c r="B31" s="223" t="e">
        <f>Résultats!#REF!</f>
        <v>#REF!</v>
      </c>
      <c r="C31" s="223">
        <f>Résultats!C36</f>
        <v>0</v>
      </c>
      <c r="D31" s="222" t="str">
        <f>Résultats!B36</f>
        <v>AS Nayemont les Fosses</v>
      </c>
      <c r="E31" s="364">
        <f>Résultats!E36</f>
        <v>0</v>
      </c>
      <c r="F31" s="365" t="str">
        <f t="shared" si="53"/>
        <v/>
      </c>
      <c r="G31" s="365" t="str">
        <f t="shared" si="54"/>
        <v/>
      </c>
      <c r="H31" s="365" t="str">
        <f t="shared" si="55"/>
        <v/>
      </c>
      <c r="I31" s="365" t="str">
        <f t="shared" si="56"/>
        <v/>
      </c>
      <c r="J31" s="365" t="str">
        <f t="shared" si="57"/>
        <v/>
      </c>
      <c r="K31" s="365" t="str">
        <f t="shared" si="58"/>
        <v/>
      </c>
      <c r="L31" s="365" t="str">
        <f t="shared" si="59"/>
        <v/>
      </c>
      <c r="M31" s="364" t="str">
        <f t="shared" si="60"/>
        <v/>
      </c>
      <c r="N31" s="364" t="str">
        <f t="shared" si="61"/>
        <v/>
      </c>
      <c r="O31" s="364" t="str">
        <f t="shared" si="62"/>
        <v/>
      </c>
      <c r="P31" s="364" t="str">
        <f t="shared" si="63"/>
        <v/>
      </c>
      <c r="Q31" s="224"/>
      <c r="S31" s="224"/>
    </row>
    <row r="32" spans="1:28">
      <c r="A32" s="360">
        <f>Résultats!A39</f>
        <v>0</v>
      </c>
      <c r="B32" s="23">
        <f>Résultats!B39</f>
        <v>0</v>
      </c>
      <c r="C32" s="23">
        <f>Résultats!C39</f>
        <v>0</v>
      </c>
      <c r="D32" s="360">
        <f>Résultats!D39</f>
        <v>0</v>
      </c>
      <c r="E32" t="str">
        <f>Résultats!E39</f>
        <v/>
      </c>
      <c r="F32" s="1" t="str">
        <f t="shared" si="53"/>
        <v/>
      </c>
      <c r="G32" s="1" t="str">
        <f t="shared" si="54"/>
        <v/>
      </c>
      <c r="H32" s="1" t="str">
        <f t="shared" si="55"/>
        <v/>
      </c>
      <c r="I32" s="1" t="str">
        <f t="shared" si="56"/>
        <v/>
      </c>
      <c r="J32" s="1" t="str">
        <f t="shared" si="57"/>
        <v/>
      </c>
      <c r="K32" s="1" t="str">
        <f t="shared" si="58"/>
        <v/>
      </c>
      <c r="L32" s="1" t="str">
        <f t="shared" si="59"/>
        <v/>
      </c>
      <c r="M32" t="str">
        <f t="shared" si="60"/>
        <v/>
      </c>
      <c r="N32" t="str">
        <f t="shared" si="61"/>
        <v/>
      </c>
      <c r="O32" t="str">
        <f t="shared" si="62"/>
        <v/>
      </c>
      <c r="P32" t="str">
        <f t="shared" si="63"/>
        <v/>
      </c>
      <c r="Q32" s="224"/>
      <c r="S32" s="224"/>
    </row>
    <row r="33" spans="1:19">
      <c r="A33" s="360">
        <f>Résultats!A40</f>
        <v>0</v>
      </c>
      <c r="B33" s="23">
        <f>Résultats!B40</f>
        <v>0</v>
      </c>
      <c r="C33" s="23">
        <f>Résultats!C40</f>
        <v>0</v>
      </c>
      <c r="D33" s="360">
        <f>Résultats!D40</f>
        <v>0</v>
      </c>
      <c r="E33" t="str">
        <f>Résultats!E40</f>
        <v/>
      </c>
      <c r="F33" s="1" t="str">
        <f t="shared" si="53"/>
        <v/>
      </c>
      <c r="G33" s="1" t="str">
        <f t="shared" si="54"/>
        <v/>
      </c>
      <c r="H33" s="1" t="str">
        <f t="shared" si="55"/>
        <v/>
      </c>
      <c r="I33" s="1" t="str">
        <f t="shared" si="56"/>
        <v/>
      </c>
      <c r="J33" s="1" t="str">
        <f t="shared" si="57"/>
        <v/>
      </c>
      <c r="K33" s="1" t="str">
        <f t="shared" si="58"/>
        <v/>
      </c>
      <c r="L33" s="1" t="str">
        <f t="shared" si="59"/>
        <v/>
      </c>
      <c r="M33" t="str">
        <f t="shared" si="60"/>
        <v/>
      </c>
      <c r="N33" t="str">
        <f t="shared" si="61"/>
        <v/>
      </c>
      <c r="O33" t="str">
        <f t="shared" si="62"/>
        <v/>
      </c>
      <c r="P33" t="str">
        <f t="shared" si="63"/>
        <v/>
      </c>
      <c r="Q33" s="224"/>
      <c r="R33" s="224"/>
      <c r="S33" s="224"/>
    </row>
    <row r="34" spans="1:19">
      <c r="A34" s="360">
        <f>Résultats!A41</f>
        <v>0</v>
      </c>
      <c r="B34" s="23">
        <f>Résultats!B41</f>
        <v>0</v>
      </c>
      <c r="C34" s="23">
        <f>Résultats!C41</f>
        <v>0</v>
      </c>
      <c r="D34" s="360">
        <f>Résultats!D41</f>
        <v>0</v>
      </c>
      <c r="E34" t="str">
        <f>Résultats!E41</f>
        <v/>
      </c>
      <c r="F34" s="1" t="str">
        <f t="shared" si="53"/>
        <v/>
      </c>
      <c r="G34" s="1" t="str">
        <f t="shared" si="54"/>
        <v/>
      </c>
      <c r="H34" s="1" t="str">
        <f t="shared" si="55"/>
        <v/>
      </c>
      <c r="I34" s="1" t="str">
        <f t="shared" si="56"/>
        <v/>
      </c>
      <c r="J34" s="1" t="str">
        <f t="shared" si="57"/>
        <v/>
      </c>
      <c r="K34" s="1" t="str">
        <f t="shared" si="58"/>
        <v/>
      </c>
      <c r="L34" s="1" t="str">
        <f t="shared" si="59"/>
        <v/>
      </c>
      <c r="M34" t="str">
        <f t="shared" si="60"/>
        <v/>
      </c>
      <c r="N34" t="str">
        <f t="shared" si="61"/>
        <v/>
      </c>
      <c r="O34" t="str">
        <f t="shared" si="62"/>
        <v/>
      </c>
      <c r="P34" t="str">
        <f t="shared" si="63"/>
        <v/>
      </c>
    </row>
    <row r="35" spans="1:19">
      <c r="A35" s="360">
        <f>Résultats!A42</f>
        <v>0</v>
      </c>
      <c r="B35" s="23">
        <f>Résultats!B42</f>
        <v>0</v>
      </c>
      <c r="C35" s="23">
        <f>Résultats!C42</f>
        <v>0</v>
      </c>
      <c r="D35" s="360">
        <f>Résultats!D42</f>
        <v>0</v>
      </c>
      <c r="E35" t="str">
        <f>Résultats!E42</f>
        <v/>
      </c>
      <c r="F35" s="1" t="str">
        <f t="shared" si="53"/>
        <v/>
      </c>
      <c r="G35" s="1" t="str">
        <f t="shared" si="54"/>
        <v/>
      </c>
      <c r="H35" s="1" t="str">
        <f t="shared" si="55"/>
        <v/>
      </c>
      <c r="I35" s="1" t="str">
        <f t="shared" si="56"/>
        <v/>
      </c>
      <c r="J35" s="1" t="str">
        <f t="shared" si="57"/>
        <v/>
      </c>
      <c r="K35" s="1" t="str">
        <f t="shared" si="58"/>
        <v/>
      </c>
      <c r="L35" s="1" t="str">
        <f t="shared" si="59"/>
        <v/>
      </c>
      <c r="M35" t="str">
        <f t="shared" si="60"/>
        <v/>
      </c>
      <c r="N35" t="str">
        <f t="shared" si="61"/>
        <v/>
      </c>
      <c r="O35" t="str">
        <f t="shared" si="62"/>
        <v/>
      </c>
      <c r="P35" t="str">
        <f t="shared" si="63"/>
        <v/>
      </c>
    </row>
    <row r="36" spans="1:19">
      <c r="A36" s="360">
        <f>Résultats!A43</f>
        <v>0</v>
      </c>
      <c r="B36" s="23">
        <f>Résultats!B43</f>
        <v>0</v>
      </c>
      <c r="C36" s="23">
        <f>Résultats!C43</f>
        <v>0</v>
      </c>
      <c r="D36" s="360">
        <f>Résultats!D43</f>
        <v>0</v>
      </c>
      <c r="E36" t="str">
        <f>Résultats!E43</f>
        <v/>
      </c>
      <c r="F36" s="1" t="str">
        <f t="shared" si="53"/>
        <v/>
      </c>
      <c r="G36" s="1" t="str">
        <f t="shared" si="54"/>
        <v/>
      </c>
      <c r="H36" s="1" t="str">
        <f t="shared" si="55"/>
        <v/>
      </c>
      <c r="I36" s="1" t="str">
        <f t="shared" si="56"/>
        <v/>
      </c>
      <c r="J36" s="1" t="str">
        <f t="shared" si="57"/>
        <v/>
      </c>
      <c r="K36" s="1" t="str">
        <f t="shared" si="58"/>
        <v/>
      </c>
      <c r="L36" s="1" t="str">
        <f t="shared" si="59"/>
        <v/>
      </c>
      <c r="M36" t="str">
        <f t="shared" si="60"/>
        <v/>
      </c>
      <c r="N36" t="str">
        <f t="shared" si="61"/>
        <v/>
      </c>
      <c r="O36" t="str">
        <f t="shared" si="62"/>
        <v/>
      </c>
      <c r="P36" t="str">
        <f t="shared" si="63"/>
        <v/>
      </c>
    </row>
    <row r="37" spans="1:19">
      <c r="A37" s="360">
        <f>Résultats!A44</f>
        <v>0</v>
      </c>
      <c r="B37" s="23">
        <f>Résultats!B44</f>
        <v>0</v>
      </c>
      <c r="C37" s="23">
        <f>Résultats!C44</f>
        <v>0</v>
      </c>
      <c r="D37" s="360">
        <f>Résultats!D44</f>
        <v>0</v>
      </c>
      <c r="E37" t="str">
        <f>Résultats!E44</f>
        <v/>
      </c>
      <c r="F37" s="1" t="str">
        <f t="shared" si="53"/>
        <v/>
      </c>
      <c r="G37" s="1" t="str">
        <f t="shared" si="54"/>
        <v/>
      </c>
      <c r="H37" s="1" t="str">
        <f t="shared" si="55"/>
        <v/>
      </c>
      <c r="I37" s="1" t="str">
        <f t="shared" si="56"/>
        <v/>
      </c>
      <c r="J37" s="1" t="str">
        <f t="shared" si="57"/>
        <v/>
      </c>
      <c r="K37" s="1" t="str">
        <f t="shared" si="58"/>
        <v/>
      </c>
      <c r="L37" s="1" t="str">
        <f t="shared" si="59"/>
        <v/>
      </c>
      <c r="M37" t="str">
        <f t="shared" si="60"/>
        <v/>
      </c>
      <c r="N37" t="str">
        <f t="shared" si="61"/>
        <v/>
      </c>
      <c r="O37" t="str">
        <f t="shared" si="62"/>
        <v/>
      </c>
      <c r="P37" t="str">
        <f t="shared" si="63"/>
        <v/>
      </c>
    </row>
    <row r="38" spans="1:19">
      <c r="A38" s="222" t="str">
        <f>Résultats!F4</f>
        <v>AS. V. Kumzo</v>
      </c>
      <c r="B38" s="223">
        <f>Résultats!G4</f>
        <v>1</v>
      </c>
      <c r="C38" s="223">
        <f>Résultats!H4</f>
        <v>5</v>
      </c>
      <c r="D38" s="222" t="str">
        <f>Résultats!I4</f>
        <v>FC Intersport</v>
      </c>
      <c r="E38" s="364" t="str">
        <f>Résultats!J4</f>
        <v>X</v>
      </c>
      <c r="F38" s="365">
        <f t="shared" si="53"/>
        <v>0</v>
      </c>
      <c r="G38" s="365">
        <f t="shared" si="54"/>
        <v>3</v>
      </c>
      <c r="H38" s="365">
        <f t="shared" si="55"/>
        <v>0</v>
      </c>
      <c r="I38" s="365">
        <f t="shared" si="56"/>
        <v>1</v>
      </c>
      <c r="J38" s="365">
        <f t="shared" si="57"/>
        <v>0</v>
      </c>
      <c r="K38" s="365">
        <f t="shared" si="58"/>
        <v>0</v>
      </c>
      <c r="L38" s="365">
        <f t="shared" si="59"/>
        <v>1</v>
      </c>
      <c r="M38" s="364">
        <f t="shared" si="60"/>
        <v>0</v>
      </c>
      <c r="N38" s="364">
        <f t="shared" si="61"/>
        <v>1</v>
      </c>
      <c r="O38" s="364">
        <f t="shared" si="62"/>
        <v>1</v>
      </c>
      <c r="P38" s="364">
        <f t="shared" si="63"/>
        <v>5</v>
      </c>
    </row>
    <row r="39" spans="1:19">
      <c r="A39" s="222" t="str">
        <f>Résultats!F5</f>
        <v>Marcillat Corcieux FC</v>
      </c>
      <c r="B39" s="223">
        <f>Résultats!G5</f>
        <v>0</v>
      </c>
      <c r="C39" s="223">
        <f>Résultats!H5</f>
        <v>0</v>
      </c>
      <c r="D39" s="222" t="str">
        <f>Résultats!I5</f>
        <v>Exempt</v>
      </c>
      <c r="E39" s="364">
        <f>Résultats!J5</f>
        <v>0</v>
      </c>
      <c r="F39" s="365" t="str">
        <f t="shared" si="53"/>
        <v/>
      </c>
      <c r="G39" s="365" t="str">
        <f t="shared" si="54"/>
        <v/>
      </c>
      <c r="H39" s="365" t="str">
        <f t="shared" si="55"/>
        <v/>
      </c>
      <c r="I39" s="365" t="str">
        <f t="shared" si="56"/>
        <v/>
      </c>
      <c r="J39" s="365" t="str">
        <f t="shared" si="57"/>
        <v/>
      </c>
      <c r="K39" s="365" t="str">
        <f t="shared" si="58"/>
        <v/>
      </c>
      <c r="L39" s="365" t="str">
        <f t="shared" si="59"/>
        <v/>
      </c>
      <c r="M39" s="364" t="str">
        <f t="shared" si="60"/>
        <v/>
      </c>
      <c r="N39" s="364" t="str">
        <f t="shared" si="61"/>
        <v/>
      </c>
      <c r="O39" s="364" t="str">
        <f t="shared" si="62"/>
        <v/>
      </c>
      <c r="P39" s="364" t="str">
        <f t="shared" si="63"/>
        <v/>
      </c>
    </row>
    <row r="40" spans="1:19">
      <c r="A40" s="222" t="str">
        <f>Résultats!F6</f>
        <v>RC TODAY</v>
      </c>
      <c r="B40" s="223">
        <f>Résultats!G6</f>
        <v>12</v>
      </c>
      <c r="C40" s="223">
        <f>Résultats!H6</f>
        <v>2</v>
      </c>
      <c r="D40" s="222" t="str">
        <f>Résultats!I6</f>
        <v>US Valerio</v>
      </c>
      <c r="E40" s="364" t="str">
        <f>Résultats!J6</f>
        <v>X</v>
      </c>
      <c r="F40" s="365">
        <f t="shared" si="53"/>
        <v>3</v>
      </c>
      <c r="G40" s="365">
        <f t="shared" si="54"/>
        <v>0</v>
      </c>
      <c r="H40" s="365">
        <f t="shared" si="55"/>
        <v>1</v>
      </c>
      <c r="I40" s="365">
        <f t="shared" si="56"/>
        <v>0</v>
      </c>
      <c r="J40" s="365">
        <f t="shared" si="57"/>
        <v>0</v>
      </c>
      <c r="K40" s="365">
        <f t="shared" si="58"/>
        <v>0</v>
      </c>
      <c r="L40" s="365">
        <f t="shared" si="59"/>
        <v>0</v>
      </c>
      <c r="M40" s="364">
        <f t="shared" si="60"/>
        <v>1</v>
      </c>
      <c r="N40" s="364">
        <f t="shared" si="61"/>
        <v>1</v>
      </c>
      <c r="O40" s="364">
        <f t="shared" si="62"/>
        <v>12</v>
      </c>
      <c r="P40" s="364">
        <f t="shared" si="63"/>
        <v>2</v>
      </c>
    </row>
    <row r="41" spans="1:19">
      <c r="A41" s="222" t="str">
        <f>Résultats!F7</f>
        <v>AS Nayemont les Fosses</v>
      </c>
      <c r="B41" s="223">
        <f>Résultats!G7</f>
        <v>6</v>
      </c>
      <c r="C41" s="223">
        <f>Résultats!H7</f>
        <v>2</v>
      </c>
      <c r="D41" s="222" t="str">
        <f>Résultats!I7</f>
        <v>FC Chatel</v>
      </c>
      <c r="E41" s="364" t="str">
        <f>Résultats!J7</f>
        <v>X</v>
      </c>
      <c r="F41" s="365">
        <f t="shared" si="53"/>
        <v>3</v>
      </c>
      <c r="G41" s="365">
        <f t="shared" si="54"/>
        <v>0</v>
      </c>
      <c r="H41" s="365">
        <f t="shared" si="55"/>
        <v>1</v>
      </c>
      <c r="I41" s="365">
        <f t="shared" si="56"/>
        <v>0</v>
      </c>
      <c r="J41" s="365">
        <f t="shared" si="57"/>
        <v>0</v>
      </c>
      <c r="K41" s="365">
        <f t="shared" si="58"/>
        <v>0</v>
      </c>
      <c r="L41" s="365">
        <f t="shared" si="59"/>
        <v>0</v>
      </c>
      <c r="M41" s="364">
        <f t="shared" si="60"/>
        <v>1</v>
      </c>
      <c r="N41" s="364">
        <f t="shared" si="61"/>
        <v>1</v>
      </c>
      <c r="O41" s="364">
        <f t="shared" si="62"/>
        <v>6</v>
      </c>
      <c r="P41" s="364">
        <f t="shared" si="63"/>
        <v>2</v>
      </c>
    </row>
    <row r="42" spans="1:19">
      <c r="A42" s="222" t="e">
        <f>Résultats!#REF!</f>
        <v>#REF!</v>
      </c>
      <c r="B42" s="223" t="e">
        <f>Résultats!#REF!</f>
        <v>#REF!</v>
      </c>
      <c r="C42" s="223" t="e">
        <f>Résultats!#REF!</f>
        <v>#REF!</v>
      </c>
      <c r="D42" s="222" t="e">
        <f>Résultats!#REF!</f>
        <v>#REF!</v>
      </c>
      <c r="E42" s="364" t="e">
        <f>Résultats!#REF!</f>
        <v>#REF!</v>
      </c>
      <c r="F42" s="365" t="e">
        <f t="shared" si="53"/>
        <v>#REF!</v>
      </c>
      <c r="G42" s="365" t="e">
        <f t="shared" si="54"/>
        <v>#REF!</v>
      </c>
      <c r="H42" s="365" t="e">
        <f t="shared" si="55"/>
        <v>#REF!</v>
      </c>
      <c r="I42" s="365" t="e">
        <f t="shared" si="56"/>
        <v>#REF!</v>
      </c>
      <c r="J42" s="365" t="e">
        <f t="shared" si="57"/>
        <v>#REF!</v>
      </c>
      <c r="K42" s="365" t="e">
        <f t="shared" si="58"/>
        <v>#REF!</v>
      </c>
      <c r="L42" s="365" t="e">
        <f t="shared" si="59"/>
        <v>#REF!</v>
      </c>
      <c r="M42" s="364" t="e">
        <f t="shared" si="60"/>
        <v>#REF!</v>
      </c>
      <c r="N42" s="364" t="e">
        <f t="shared" si="61"/>
        <v>#REF!</v>
      </c>
      <c r="O42" s="364" t="e">
        <f t="shared" si="62"/>
        <v>#REF!</v>
      </c>
      <c r="P42" s="364" t="e">
        <f t="shared" si="63"/>
        <v>#REF!</v>
      </c>
    </row>
    <row r="43" spans="1:19">
      <c r="A43" s="222" t="str">
        <f>Résultats!F8</f>
        <v>CD/MD</v>
      </c>
      <c r="B43" s="223">
        <f>Résultats!G8</f>
        <v>6</v>
      </c>
      <c r="C43" s="223">
        <f>Résultats!H8</f>
        <v>0</v>
      </c>
      <c r="D43" s="222" t="str">
        <f>Résultats!I8</f>
        <v>AS Girmont</v>
      </c>
      <c r="E43" s="364" t="str">
        <f>Résultats!J8</f>
        <v>X</v>
      </c>
      <c r="F43" s="365">
        <f t="shared" si="53"/>
        <v>3</v>
      </c>
      <c r="G43" s="365">
        <f t="shared" si="54"/>
        <v>0</v>
      </c>
      <c r="H43" s="365">
        <f t="shared" si="55"/>
        <v>1</v>
      </c>
      <c r="I43" s="365">
        <f t="shared" si="56"/>
        <v>0</v>
      </c>
      <c r="J43" s="365">
        <f t="shared" si="57"/>
        <v>0</v>
      </c>
      <c r="K43" s="365">
        <f t="shared" si="58"/>
        <v>0</v>
      </c>
      <c r="L43" s="365">
        <f t="shared" si="59"/>
        <v>0</v>
      </c>
      <c r="M43" s="364">
        <f t="shared" si="60"/>
        <v>1</v>
      </c>
      <c r="N43" s="364">
        <f t="shared" si="61"/>
        <v>1</v>
      </c>
      <c r="O43" s="364">
        <f t="shared" si="62"/>
        <v>6</v>
      </c>
      <c r="P43" s="364">
        <f t="shared" si="63"/>
        <v>0</v>
      </c>
    </row>
    <row r="44" spans="1:19" ht="12.75" customHeight="1">
      <c r="A44" s="360" t="str">
        <f>Résultats!F11</f>
        <v>AS Girmont</v>
      </c>
      <c r="B44" s="23">
        <f>Résultats!G11</f>
        <v>1</v>
      </c>
      <c r="C44" s="23">
        <f>Résultats!H11</f>
        <v>3</v>
      </c>
      <c r="D44" s="360" t="str">
        <f>Résultats!I11</f>
        <v>US Valerio</v>
      </c>
      <c r="E44" t="str">
        <f>Résultats!J11</f>
        <v>X</v>
      </c>
      <c r="F44" s="1">
        <f t="shared" si="53"/>
        <v>0</v>
      </c>
      <c r="G44" s="1">
        <f t="shared" si="54"/>
        <v>3</v>
      </c>
      <c r="H44" s="1">
        <f t="shared" si="55"/>
        <v>0</v>
      </c>
      <c r="I44" s="1">
        <f t="shared" si="56"/>
        <v>1</v>
      </c>
      <c r="J44" s="1">
        <f t="shared" si="57"/>
        <v>0</v>
      </c>
      <c r="K44" s="1">
        <f t="shared" si="58"/>
        <v>0</v>
      </c>
      <c r="L44" s="1">
        <f t="shared" si="59"/>
        <v>1</v>
      </c>
      <c r="M44">
        <f t="shared" si="60"/>
        <v>0</v>
      </c>
      <c r="N44">
        <f t="shared" si="61"/>
        <v>1</v>
      </c>
      <c r="O44">
        <f t="shared" si="62"/>
        <v>1</v>
      </c>
      <c r="P44">
        <f t="shared" si="63"/>
        <v>3</v>
      </c>
    </row>
    <row r="45" spans="1:19">
      <c r="A45" s="360" t="str">
        <f>Résultats!F12</f>
        <v>FC Chatel</v>
      </c>
      <c r="B45" s="23">
        <f>Résultats!G12</f>
        <v>1</v>
      </c>
      <c r="C45" s="23">
        <f>Résultats!H12</f>
        <v>3</v>
      </c>
      <c r="D45" s="360" t="str">
        <f>Résultats!I12</f>
        <v>Marcillat Corcieux FC</v>
      </c>
      <c r="E45" t="str">
        <f>Résultats!J12</f>
        <v>X</v>
      </c>
      <c r="F45" s="1">
        <f t="shared" si="53"/>
        <v>0</v>
      </c>
      <c r="G45" s="1">
        <f t="shared" si="54"/>
        <v>3</v>
      </c>
      <c r="H45" s="1">
        <f t="shared" si="55"/>
        <v>0</v>
      </c>
      <c r="I45" s="1">
        <f t="shared" si="56"/>
        <v>1</v>
      </c>
      <c r="J45" s="1">
        <f t="shared" si="57"/>
        <v>0</v>
      </c>
      <c r="K45" s="1">
        <f t="shared" si="58"/>
        <v>0</v>
      </c>
      <c r="L45" s="1">
        <f t="shared" si="59"/>
        <v>1</v>
      </c>
      <c r="M45">
        <f t="shared" si="60"/>
        <v>0</v>
      </c>
      <c r="N45">
        <f t="shared" si="61"/>
        <v>1</v>
      </c>
      <c r="O45">
        <f t="shared" si="62"/>
        <v>1</v>
      </c>
      <c r="P45">
        <f t="shared" si="63"/>
        <v>3</v>
      </c>
    </row>
    <row r="46" spans="1:19" ht="12.75" customHeight="1">
      <c r="A46" s="360" t="str">
        <f>Résultats!F13</f>
        <v>FC Intersport</v>
      </c>
      <c r="B46" s="23">
        <f>Résultats!G13</f>
        <v>0</v>
      </c>
      <c r="C46" s="23">
        <f>Résultats!H13</f>
        <v>0</v>
      </c>
      <c r="D46" s="360" t="str">
        <f>Résultats!I13</f>
        <v>CD/MD</v>
      </c>
      <c r="E46" t="str">
        <f>Résultats!J13</f>
        <v>X</v>
      </c>
      <c r="F46" s="1">
        <f t="shared" si="53"/>
        <v>1</v>
      </c>
      <c r="G46" s="1">
        <f t="shared" si="54"/>
        <v>1</v>
      </c>
      <c r="H46" s="1">
        <f t="shared" si="55"/>
        <v>0</v>
      </c>
      <c r="I46" s="1">
        <f t="shared" si="56"/>
        <v>0</v>
      </c>
      <c r="J46" s="1">
        <f t="shared" si="57"/>
        <v>1</v>
      </c>
      <c r="K46" s="1">
        <f t="shared" si="58"/>
        <v>1</v>
      </c>
      <c r="L46" s="1">
        <f t="shared" si="59"/>
        <v>0</v>
      </c>
      <c r="M46">
        <f t="shared" si="60"/>
        <v>0</v>
      </c>
      <c r="N46">
        <f t="shared" si="61"/>
        <v>1</v>
      </c>
      <c r="O46">
        <f t="shared" si="62"/>
        <v>0</v>
      </c>
      <c r="P46">
        <f t="shared" si="63"/>
        <v>0</v>
      </c>
    </row>
    <row r="47" spans="1:19">
      <c r="A47" s="360" t="e">
        <f>Résultats!#REF!</f>
        <v>#REF!</v>
      </c>
      <c r="B47" s="23" t="e">
        <f>Résultats!#REF!</f>
        <v>#REF!</v>
      </c>
      <c r="C47" s="23" t="e">
        <f>Résultats!#REF!</f>
        <v>#REF!</v>
      </c>
      <c r="D47" s="360" t="e">
        <f>Résultats!#REF!</f>
        <v>#REF!</v>
      </c>
      <c r="E47" t="e">
        <f>Résultats!#REF!</f>
        <v>#REF!</v>
      </c>
      <c r="F47" s="1" t="e">
        <f t="shared" si="53"/>
        <v>#REF!</v>
      </c>
      <c r="G47" s="1" t="e">
        <f t="shared" si="54"/>
        <v>#REF!</v>
      </c>
      <c r="H47" s="1" t="e">
        <f t="shared" si="55"/>
        <v>#REF!</v>
      </c>
      <c r="I47" s="1" t="e">
        <f t="shared" si="56"/>
        <v>#REF!</v>
      </c>
      <c r="J47" s="1" t="e">
        <f t="shared" si="57"/>
        <v>#REF!</v>
      </c>
      <c r="K47" s="1" t="e">
        <f t="shared" si="58"/>
        <v>#REF!</v>
      </c>
      <c r="L47" s="1" t="e">
        <f t="shared" si="59"/>
        <v>#REF!</v>
      </c>
      <c r="M47" t="e">
        <f t="shared" si="60"/>
        <v>#REF!</v>
      </c>
      <c r="N47" t="e">
        <f t="shared" si="61"/>
        <v>#REF!</v>
      </c>
      <c r="O47" t="e">
        <f t="shared" si="62"/>
        <v>#REF!</v>
      </c>
      <c r="P47" t="e">
        <f t="shared" si="63"/>
        <v>#REF!</v>
      </c>
    </row>
    <row r="48" spans="1:19" ht="12.75" customHeight="1">
      <c r="A48" s="360" t="str">
        <f>Résultats!F14</f>
        <v>Exempt</v>
      </c>
      <c r="B48" s="23" t="e">
        <f>Résultats!#REF!</f>
        <v>#REF!</v>
      </c>
      <c r="C48" s="23">
        <f>Résultats!H14</f>
        <v>0</v>
      </c>
      <c r="D48" s="360" t="str">
        <f>Résultats!G14</f>
        <v>AS. V. Kumzo</v>
      </c>
      <c r="E48">
        <f>Résultats!J14</f>
        <v>0</v>
      </c>
      <c r="F48" s="1" t="str">
        <f t="shared" si="53"/>
        <v/>
      </c>
      <c r="G48" s="1" t="str">
        <f t="shared" si="54"/>
        <v/>
      </c>
      <c r="H48" s="1" t="str">
        <f t="shared" si="55"/>
        <v/>
      </c>
      <c r="I48" s="1" t="str">
        <f t="shared" si="56"/>
        <v/>
      </c>
      <c r="J48" s="1" t="str">
        <f t="shared" si="57"/>
        <v/>
      </c>
      <c r="K48" s="1" t="str">
        <f t="shared" si="58"/>
        <v/>
      </c>
      <c r="L48" s="1" t="str">
        <f t="shared" si="59"/>
        <v/>
      </c>
      <c r="M48" t="str">
        <f t="shared" si="60"/>
        <v/>
      </c>
      <c r="N48" t="str">
        <f t="shared" si="61"/>
        <v/>
      </c>
      <c r="O48" t="str">
        <f t="shared" si="62"/>
        <v/>
      </c>
      <c r="P48" t="str">
        <f t="shared" si="63"/>
        <v/>
      </c>
    </row>
    <row r="49" spans="1:16">
      <c r="A49" s="360" t="str">
        <f>Résultats!F15</f>
        <v>RC TODAY</v>
      </c>
      <c r="B49" s="23">
        <f>Résultats!G15</f>
        <v>4</v>
      </c>
      <c r="C49" s="23">
        <f>Résultats!H15</f>
        <v>1</v>
      </c>
      <c r="D49" s="360" t="str">
        <f>Résultats!I15</f>
        <v>AS Nayemont les Fosses</v>
      </c>
      <c r="E49" t="str">
        <f>Résultats!J15</f>
        <v>X</v>
      </c>
      <c r="F49" s="1">
        <f t="shared" si="53"/>
        <v>3</v>
      </c>
      <c r="G49" s="1">
        <f t="shared" si="54"/>
        <v>0</v>
      </c>
      <c r="H49" s="1">
        <f t="shared" si="55"/>
        <v>1</v>
      </c>
      <c r="I49" s="1">
        <f t="shared" si="56"/>
        <v>0</v>
      </c>
      <c r="J49" s="1">
        <f t="shared" si="57"/>
        <v>0</v>
      </c>
      <c r="K49" s="1">
        <f t="shared" si="58"/>
        <v>0</v>
      </c>
      <c r="L49" s="1">
        <f t="shared" si="59"/>
        <v>0</v>
      </c>
      <c r="M49">
        <f t="shared" si="60"/>
        <v>1</v>
      </c>
      <c r="N49">
        <f t="shared" si="61"/>
        <v>1</v>
      </c>
      <c r="O49">
        <f t="shared" si="62"/>
        <v>4</v>
      </c>
      <c r="P49">
        <f t="shared" si="63"/>
        <v>1</v>
      </c>
    </row>
    <row r="50" spans="1:16">
      <c r="A50" s="222" t="str">
        <f>Résultats!F18</f>
        <v>AS Girmont</v>
      </c>
      <c r="B50" s="223">
        <f>Résultats!G18</f>
        <v>1</v>
      </c>
      <c r="C50" s="223">
        <f>Résultats!H18</f>
        <v>11</v>
      </c>
      <c r="D50" s="222" t="str">
        <f>Résultats!I18</f>
        <v>RC TODAY</v>
      </c>
      <c r="E50" s="364" t="str">
        <f>Résultats!J18</f>
        <v>X</v>
      </c>
      <c r="F50" s="365">
        <f t="shared" si="53"/>
        <v>0</v>
      </c>
      <c r="G50" s="365">
        <f t="shared" si="54"/>
        <v>3</v>
      </c>
      <c r="H50" s="365">
        <f t="shared" si="55"/>
        <v>0</v>
      </c>
      <c r="I50" s="365">
        <f t="shared" si="56"/>
        <v>1</v>
      </c>
      <c r="J50" s="365">
        <f t="shared" si="57"/>
        <v>0</v>
      </c>
      <c r="K50" s="365">
        <f t="shared" si="58"/>
        <v>0</v>
      </c>
      <c r="L50" s="365">
        <f t="shared" si="59"/>
        <v>1</v>
      </c>
      <c r="M50" s="364">
        <f t="shared" si="60"/>
        <v>0</v>
      </c>
      <c r="N50" s="364">
        <f t="shared" si="61"/>
        <v>1</v>
      </c>
      <c r="O50" s="364">
        <f t="shared" si="62"/>
        <v>1</v>
      </c>
      <c r="P50" s="364">
        <f t="shared" si="63"/>
        <v>11</v>
      </c>
    </row>
    <row r="51" spans="1:16">
      <c r="A51" s="222" t="str">
        <f>Résultats!F19</f>
        <v>US Valerio</v>
      </c>
      <c r="B51" s="223">
        <f>Résultats!G19</f>
        <v>0</v>
      </c>
      <c r="C51" s="223">
        <f>Résultats!H19</f>
        <v>2</v>
      </c>
      <c r="D51" s="222" t="str">
        <f>Résultats!I19</f>
        <v>FC Intersport</v>
      </c>
      <c r="E51" s="364" t="str">
        <f>Résultats!J19</f>
        <v>X</v>
      </c>
      <c r="F51" s="365">
        <f t="shared" si="53"/>
        <v>0</v>
      </c>
      <c r="G51" s="365">
        <f t="shared" si="54"/>
        <v>3</v>
      </c>
      <c r="H51" s="365">
        <f t="shared" si="55"/>
        <v>0</v>
      </c>
      <c r="I51" s="365">
        <f t="shared" si="56"/>
        <v>1</v>
      </c>
      <c r="J51" s="365">
        <f t="shared" si="57"/>
        <v>0</v>
      </c>
      <c r="K51" s="365">
        <f t="shared" si="58"/>
        <v>0</v>
      </c>
      <c r="L51" s="365">
        <f t="shared" si="59"/>
        <v>1</v>
      </c>
      <c r="M51" s="364">
        <f t="shared" si="60"/>
        <v>0</v>
      </c>
      <c r="N51" s="364">
        <f t="shared" si="61"/>
        <v>1</v>
      </c>
      <c r="O51" s="364">
        <f t="shared" si="62"/>
        <v>0</v>
      </c>
      <c r="P51" s="364">
        <f t="shared" si="63"/>
        <v>2</v>
      </c>
    </row>
    <row r="52" spans="1:16">
      <c r="A52" s="222" t="str">
        <f>Résultats!F20</f>
        <v>AS. V. Kumzo</v>
      </c>
      <c r="B52" s="223">
        <f>Résultats!G20</f>
        <v>1</v>
      </c>
      <c r="C52" s="223">
        <f>Résultats!H20</f>
        <v>3</v>
      </c>
      <c r="D52" s="222" t="str">
        <f>Résultats!I20</f>
        <v>FC Chatel</v>
      </c>
      <c r="E52" s="364" t="str">
        <f>Résultats!J20</f>
        <v>X</v>
      </c>
      <c r="F52" s="365">
        <f t="shared" si="53"/>
        <v>0</v>
      </c>
      <c r="G52" s="365">
        <f t="shared" si="54"/>
        <v>3</v>
      </c>
      <c r="H52" s="365">
        <f t="shared" si="55"/>
        <v>0</v>
      </c>
      <c r="I52" s="365">
        <f t="shared" si="56"/>
        <v>1</v>
      </c>
      <c r="J52" s="365">
        <f t="shared" si="57"/>
        <v>0</v>
      </c>
      <c r="K52" s="365">
        <f t="shared" si="58"/>
        <v>0</v>
      </c>
      <c r="L52" s="365">
        <f t="shared" si="59"/>
        <v>1</v>
      </c>
      <c r="M52" s="364">
        <f t="shared" si="60"/>
        <v>0</v>
      </c>
      <c r="N52" s="364">
        <f t="shared" si="61"/>
        <v>1</v>
      </c>
      <c r="O52" s="364">
        <f t="shared" si="62"/>
        <v>1</v>
      </c>
      <c r="P52" s="364">
        <f t="shared" si="63"/>
        <v>3</v>
      </c>
    </row>
    <row r="53" spans="1:16">
      <c r="A53" s="222" t="e">
        <f>Résultats!#REF!</f>
        <v>#REF!</v>
      </c>
      <c r="B53" s="223" t="e">
        <f>Résultats!#REF!</f>
        <v>#REF!</v>
      </c>
      <c r="C53" s="223" t="e">
        <f>Résultats!#REF!</f>
        <v>#REF!</v>
      </c>
      <c r="D53" s="222" t="e">
        <f>Résultats!#REF!</f>
        <v>#REF!</v>
      </c>
      <c r="E53" s="364" t="e">
        <f>Résultats!#REF!</f>
        <v>#REF!</v>
      </c>
      <c r="F53" s="365" t="e">
        <f t="shared" si="53"/>
        <v>#REF!</v>
      </c>
      <c r="G53" s="365" t="e">
        <f t="shared" si="54"/>
        <v>#REF!</v>
      </c>
      <c r="H53" s="365" t="e">
        <f t="shared" si="55"/>
        <v>#REF!</v>
      </c>
      <c r="I53" s="365" t="e">
        <f t="shared" si="56"/>
        <v>#REF!</v>
      </c>
      <c r="J53" s="365" t="e">
        <f t="shared" si="57"/>
        <v>#REF!</v>
      </c>
      <c r="K53" s="365" t="e">
        <f t="shared" si="58"/>
        <v>#REF!</v>
      </c>
      <c r="L53" s="365" t="e">
        <f t="shared" si="59"/>
        <v>#REF!</v>
      </c>
      <c r="M53" s="364" t="e">
        <f t="shared" si="60"/>
        <v>#REF!</v>
      </c>
      <c r="N53" s="364" t="e">
        <f t="shared" si="61"/>
        <v>#REF!</v>
      </c>
      <c r="O53" s="364" t="e">
        <f t="shared" si="62"/>
        <v>#REF!</v>
      </c>
      <c r="P53" s="364" t="e">
        <f t="shared" si="63"/>
        <v>#REF!</v>
      </c>
    </row>
    <row r="54" spans="1:16">
      <c r="A54" s="222" t="str">
        <f>Résultats!F21</f>
        <v>AS Nayemont les Fosses</v>
      </c>
      <c r="B54" s="223">
        <f>Résultats!G21</f>
        <v>4</v>
      </c>
      <c r="C54" s="223">
        <f>Résultats!H21</f>
        <v>5</v>
      </c>
      <c r="D54" s="222" t="str">
        <f>Résultats!I21</f>
        <v>Marcillat Corcieux FC</v>
      </c>
      <c r="E54" s="364" t="str">
        <f>Résultats!J21</f>
        <v>X</v>
      </c>
      <c r="F54" s="365">
        <f t="shared" si="53"/>
        <v>0</v>
      </c>
      <c r="G54" s="365">
        <f t="shared" si="54"/>
        <v>3</v>
      </c>
      <c r="H54" s="365">
        <f t="shared" si="55"/>
        <v>0</v>
      </c>
      <c r="I54" s="365">
        <f t="shared" si="56"/>
        <v>1</v>
      </c>
      <c r="J54" s="365">
        <f t="shared" si="57"/>
        <v>0</v>
      </c>
      <c r="K54" s="365">
        <f t="shared" si="58"/>
        <v>0</v>
      </c>
      <c r="L54" s="365">
        <f t="shared" si="59"/>
        <v>1</v>
      </c>
      <c r="M54" s="364">
        <f t="shared" si="60"/>
        <v>0</v>
      </c>
      <c r="N54" s="364">
        <f t="shared" si="61"/>
        <v>1</v>
      </c>
      <c r="O54" s="364">
        <f t="shared" si="62"/>
        <v>4</v>
      </c>
      <c r="P54" s="364">
        <f t="shared" si="63"/>
        <v>5</v>
      </c>
    </row>
    <row r="55" spans="1:16">
      <c r="A55" s="222" t="str">
        <f>Résultats!F22</f>
        <v>CD/MD</v>
      </c>
      <c r="B55" s="223">
        <f>Résultats!G22</f>
        <v>0</v>
      </c>
      <c r="C55" s="223">
        <f>Résultats!H22</f>
        <v>0</v>
      </c>
      <c r="D55" s="222" t="str">
        <f>Résultats!I22</f>
        <v>Exempt</v>
      </c>
      <c r="E55" s="364">
        <f>Résultats!J22</f>
        <v>0</v>
      </c>
      <c r="F55" s="365" t="str">
        <f t="shared" si="53"/>
        <v/>
      </c>
      <c r="G55" s="365" t="str">
        <f t="shared" si="54"/>
        <v/>
      </c>
      <c r="H55" s="365" t="str">
        <f t="shared" si="55"/>
        <v/>
      </c>
      <c r="I55" s="365" t="str">
        <f t="shared" si="56"/>
        <v/>
      </c>
      <c r="J55" s="365" t="str">
        <f t="shared" si="57"/>
        <v/>
      </c>
      <c r="K55" s="365" t="str">
        <f t="shared" si="58"/>
        <v/>
      </c>
      <c r="L55" s="365" t="str">
        <f t="shared" si="59"/>
        <v/>
      </c>
      <c r="M55" s="364" t="str">
        <f t="shared" si="60"/>
        <v/>
      </c>
      <c r="N55" s="364" t="str">
        <f t="shared" si="61"/>
        <v/>
      </c>
      <c r="O55" s="364" t="str">
        <f t="shared" si="62"/>
        <v/>
      </c>
      <c r="P55" s="364" t="str">
        <f t="shared" si="63"/>
        <v/>
      </c>
    </row>
    <row r="56" spans="1:16">
      <c r="A56" s="360" t="str">
        <f>Résultats!F25</f>
        <v>FC Chatel</v>
      </c>
      <c r="B56" s="23">
        <f>Résultats!G25</f>
        <v>1</v>
      </c>
      <c r="C56" s="23">
        <f>Résultats!H25</f>
        <v>3</v>
      </c>
      <c r="D56" s="360" t="str">
        <f>Résultats!I25</f>
        <v>CD/MD</v>
      </c>
      <c r="E56" t="str">
        <f>Résultats!J25</f>
        <v>X</v>
      </c>
      <c r="F56" s="1">
        <f t="shared" si="53"/>
        <v>0</v>
      </c>
      <c r="G56" s="1">
        <f t="shared" si="54"/>
        <v>3</v>
      </c>
      <c r="H56" s="1">
        <f t="shared" si="55"/>
        <v>0</v>
      </c>
      <c r="I56" s="1">
        <f t="shared" si="56"/>
        <v>1</v>
      </c>
      <c r="J56" s="1">
        <f t="shared" si="57"/>
        <v>0</v>
      </c>
      <c r="K56" s="1">
        <f t="shared" si="58"/>
        <v>0</v>
      </c>
      <c r="L56" s="1">
        <f t="shared" si="59"/>
        <v>1</v>
      </c>
      <c r="M56">
        <f t="shared" si="60"/>
        <v>0</v>
      </c>
      <c r="N56">
        <f t="shared" si="61"/>
        <v>1</v>
      </c>
      <c r="O56">
        <f t="shared" si="62"/>
        <v>1</v>
      </c>
      <c r="P56">
        <f t="shared" si="63"/>
        <v>3</v>
      </c>
    </row>
    <row r="57" spans="1:16">
      <c r="A57" s="360" t="str">
        <f>Résultats!F26</f>
        <v>FC Intersport</v>
      </c>
      <c r="B57" s="23">
        <f>Résultats!G26</f>
        <v>4</v>
      </c>
      <c r="C57" s="23">
        <f>Résultats!H26</f>
        <v>1</v>
      </c>
      <c r="D57" s="360" t="str">
        <f>Résultats!I26</f>
        <v>AS Girmont</v>
      </c>
      <c r="E57" t="str">
        <f>Résultats!J26</f>
        <v>X</v>
      </c>
      <c r="F57" s="1">
        <f t="shared" si="53"/>
        <v>3</v>
      </c>
      <c r="G57" s="1">
        <f t="shared" si="54"/>
        <v>0</v>
      </c>
      <c r="H57" s="1">
        <f t="shared" si="55"/>
        <v>1</v>
      </c>
      <c r="I57" s="1">
        <f t="shared" si="56"/>
        <v>0</v>
      </c>
      <c r="J57" s="1">
        <f t="shared" si="57"/>
        <v>0</v>
      </c>
      <c r="K57" s="1">
        <f t="shared" si="58"/>
        <v>0</v>
      </c>
      <c r="L57" s="1">
        <f t="shared" si="59"/>
        <v>0</v>
      </c>
      <c r="M57">
        <f t="shared" si="60"/>
        <v>1</v>
      </c>
      <c r="N57">
        <f t="shared" si="61"/>
        <v>1</v>
      </c>
      <c r="O57">
        <f t="shared" si="62"/>
        <v>4</v>
      </c>
      <c r="P57">
        <f t="shared" si="63"/>
        <v>1</v>
      </c>
    </row>
    <row r="58" spans="1:16">
      <c r="A58" s="360" t="str">
        <f>Résultats!F27</f>
        <v>RC TODAY</v>
      </c>
      <c r="B58" s="23">
        <f>Résultats!G27</f>
        <v>3</v>
      </c>
      <c r="C58" s="23">
        <f>Résultats!H27</f>
        <v>0</v>
      </c>
      <c r="D58" s="360" t="str">
        <f>Résultats!I27</f>
        <v>Marcillat Corcieux FC</v>
      </c>
      <c r="E58" t="str">
        <f>Résultats!J27</f>
        <v>X</v>
      </c>
      <c r="F58" s="1">
        <f t="shared" si="53"/>
        <v>3</v>
      </c>
      <c r="G58" s="1">
        <f t="shared" si="54"/>
        <v>0</v>
      </c>
      <c r="H58" s="1">
        <f t="shared" si="55"/>
        <v>1</v>
      </c>
      <c r="I58" s="1">
        <f t="shared" si="56"/>
        <v>0</v>
      </c>
      <c r="J58" s="1">
        <f t="shared" si="57"/>
        <v>0</v>
      </c>
      <c r="K58" s="1">
        <f t="shared" si="58"/>
        <v>0</v>
      </c>
      <c r="L58" s="1">
        <f t="shared" si="59"/>
        <v>0</v>
      </c>
      <c r="M58">
        <f t="shared" si="60"/>
        <v>1</v>
      </c>
      <c r="N58">
        <f t="shared" si="61"/>
        <v>1</v>
      </c>
      <c r="O58">
        <f t="shared" si="62"/>
        <v>3</v>
      </c>
      <c r="P58">
        <f t="shared" si="63"/>
        <v>0</v>
      </c>
    </row>
    <row r="59" spans="1:16">
      <c r="A59" s="360" t="e">
        <f>Résultats!#REF!</f>
        <v>#REF!</v>
      </c>
      <c r="B59" s="23" t="e">
        <f>Résultats!#REF!</f>
        <v>#REF!</v>
      </c>
      <c r="C59" s="23" t="e">
        <f>Résultats!#REF!</f>
        <v>#REF!</v>
      </c>
      <c r="D59" s="360" t="e">
        <f>Résultats!#REF!</f>
        <v>#REF!</v>
      </c>
      <c r="E59" t="e">
        <f>Résultats!#REF!</f>
        <v>#REF!</v>
      </c>
      <c r="F59" s="1" t="e">
        <f t="shared" si="53"/>
        <v>#REF!</v>
      </c>
      <c r="G59" s="1" t="e">
        <f t="shared" si="54"/>
        <v>#REF!</v>
      </c>
      <c r="H59" s="1" t="e">
        <f t="shared" si="55"/>
        <v>#REF!</v>
      </c>
      <c r="I59" s="1" t="e">
        <f t="shared" si="56"/>
        <v>#REF!</v>
      </c>
      <c r="J59" s="1" t="e">
        <f t="shared" si="57"/>
        <v>#REF!</v>
      </c>
      <c r="K59" s="1" t="e">
        <f t="shared" si="58"/>
        <v>#REF!</v>
      </c>
      <c r="L59" s="1" t="e">
        <f t="shared" si="59"/>
        <v>#REF!</v>
      </c>
      <c r="M59" t="e">
        <f t="shared" si="60"/>
        <v>#REF!</v>
      </c>
      <c r="N59" t="e">
        <f t="shared" si="61"/>
        <v>#REF!</v>
      </c>
      <c r="O59" t="e">
        <f t="shared" si="62"/>
        <v>#REF!</v>
      </c>
      <c r="P59" t="e">
        <f t="shared" si="63"/>
        <v>#REF!</v>
      </c>
    </row>
    <row r="60" spans="1:16">
      <c r="A60" s="360" t="str">
        <f>Résultats!F28</f>
        <v>Exempt</v>
      </c>
      <c r="B60" s="23" t="e">
        <f>Résultats!#REF!</f>
        <v>#REF!</v>
      </c>
      <c r="C60" s="23">
        <f>Résultats!H28</f>
        <v>0</v>
      </c>
      <c r="D60" s="360" t="str">
        <f>Résultats!G28</f>
        <v>US Valerio</v>
      </c>
      <c r="E60">
        <f>Résultats!J28</f>
        <v>0</v>
      </c>
      <c r="F60" s="1" t="str">
        <f t="shared" si="53"/>
        <v/>
      </c>
      <c r="G60" s="1" t="str">
        <f t="shared" si="54"/>
        <v/>
      </c>
      <c r="H60" s="1" t="str">
        <f t="shared" si="55"/>
        <v/>
      </c>
      <c r="I60" s="1" t="str">
        <f t="shared" si="56"/>
        <v/>
      </c>
      <c r="J60" s="1" t="str">
        <f t="shared" si="57"/>
        <v/>
      </c>
      <c r="K60" s="1" t="str">
        <f t="shared" si="58"/>
        <v/>
      </c>
      <c r="L60" s="1" t="str">
        <f t="shared" si="59"/>
        <v/>
      </c>
      <c r="M60" t="str">
        <f t="shared" si="60"/>
        <v/>
      </c>
      <c r="N60" t="str">
        <f t="shared" si="61"/>
        <v/>
      </c>
      <c r="O60" t="str">
        <f t="shared" si="62"/>
        <v/>
      </c>
      <c r="P60" t="str">
        <f t="shared" si="63"/>
        <v/>
      </c>
    </row>
    <row r="61" spans="1:16">
      <c r="A61" s="360" t="str">
        <f>Résultats!F29</f>
        <v>AS. V. Kumzo</v>
      </c>
      <c r="B61" s="23">
        <f>Résultats!G29</f>
        <v>1</v>
      </c>
      <c r="C61" s="23">
        <f>Résultats!H29</f>
        <v>4</v>
      </c>
      <c r="D61" s="360" t="str">
        <f>Résultats!I29</f>
        <v>AS Nayemont les Fosses</v>
      </c>
      <c r="E61" t="str">
        <f>Résultats!J29</f>
        <v>X</v>
      </c>
      <c r="F61" s="1">
        <f t="shared" si="53"/>
        <v>0</v>
      </c>
      <c r="G61" s="1">
        <f t="shared" si="54"/>
        <v>3</v>
      </c>
      <c r="H61" s="1">
        <f t="shared" si="55"/>
        <v>0</v>
      </c>
      <c r="I61" s="1">
        <f t="shared" si="56"/>
        <v>1</v>
      </c>
      <c r="J61" s="1">
        <f t="shared" si="57"/>
        <v>0</v>
      </c>
      <c r="K61" s="1">
        <f t="shared" si="58"/>
        <v>0</v>
      </c>
      <c r="L61" s="1">
        <f t="shared" si="59"/>
        <v>1</v>
      </c>
      <c r="M61">
        <f t="shared" si="60"/>
        <v>0</v>
      </c>
      <c r="N61">
        <f t="shared" si="61"/>
        <v>1</v>
      </c>
      <c r="O61">
        <f t="shared" si="62"/>
        <v>1</v>
      </c>
      <c r="P61">
        <f t="shared" si="63"/>
        <v>4</v>
      </c>
    </row>
    <row r="62" spans="1:16">
      <c r="A62" s="222">
        <f>Résultats!F32</f>
        <v>0</v>
      </c>
      <c r="B62" s="223">
        <f>Résultats!G32</f>
        <v>0</v>
      </c>
      <c r="C62" s="223">
        <f>Résultats!H32</f>
        <v>0</v>
      </c>
      <c r="D62" s="222">
        <f>Résultats!I32</f>
        <v>0</v>
      </c>
      <c r="E62" s="364" t="str">
        <f>Résultats!J32</f>
        <v/>
      </c>
      <c r="F62" s="365" t="str">
        <f t="shared" si="53"/>
        <v/>
      </c>
      <c r="G62" s="365" t="str">
        <f t="shared" si="54"/>
        <v/>
      </c>
      <c r="H62" s="365" t="str">
        <f t="shared" si="55"/>
        <v/>
      </c>
      <c r="I62" s="365" t="str">
        <f t="shared" si="56"/>
        <v/>
      </c>
      <c r="J62" s="365" t="str">
        <f t="shared" si="57"/>
        <v/>
      </c>
      <c r="K62" s="365" t="str">
        <f t="shared" si="58"/>
        <v/>
      </c>
      <c r="L62" s="365" t="str">
        <f t="shared" si="59"/>
        <v/>
      </c>
      <c r="M62" s="364" t="str">
        <f t="shared" si="60"/>
        <v/>
      </c>
      <c r="N62" s="364" t="str">
        <f t="shared" si="61"/>
        <v/>
      </c>
      <c r="O62" s="364" t="str">
        <f t="shared" si="62"/>
        <v/>
      </c>
      <c r="P62" s="364" t="str">
        <f t="shared" si="63"/>
        <v/>
      </c>
    </row>
    <row r="63" spans="1:16">
      <c r="A63" s="222">
        <f>Résultats!F33</f>
        <v>0</v>
      </c>
      <c r="B63" s="223">
        <f>Résultats!G33</f>
        <v>0</v>
      </c>
      <c r="C63" s="223">
        <f>Résultats!H33</f>
        <v>0</v>
      </c>
      <c r="D63" s="222">
        <f>Résultats!I33</f>
        <v>0</v>
      </c>
      <c r="E63" s="364" t="str">
        <f>Résultats!J33</f>
        <v/>
      </c>
      <c r="F63" s="365" t="str">
        <f t="shared" si="53"/>
        <v/>
      </c>
      <c r="G63" s="365" t="str">
        <f t="shared" si="54"/>
        <v/>
      </c>
      <c r="H63" s="365" t="str">
        <f t="shared" si="55"/>
        <v/>
      </c>
      <c r="I63" s="365" t="str">
        <f t="shared" si="56"/>
        <v/>
      </c>
      <c r="J63" s="365" t="str">
        <f t="shared" si="57"/>
        <v/>
      </c>
      <c r="K63" s="365" t="str">
        <f t="shared" si="58"/>
        <v/>
      </c>
      <c r="L63" s="365" t="str">
        <f t="shared" si="59"/>
        <v/>
      </c>
      <c r="M63" s="364" t="str">
        <f t="shared" si="60"/>
        <v/>
      </c>
      <c r="N63" s="364" t="str">
        <f t="shared" si="61"/>
        <v/>
      </c>
      <c r="O63" s="364" t="str">
        <f t="shared" si="62"/>
        <v/>
      </c>
      <c r="P63" s="364" t="str">
        <f t="shared" si="63"/>
        <v/>
      </c>
    </row>
    <row r="64" spans="1:16">
      <c r="A64" s="222">
        <f>Résultats!F34</f>
        <v>0</v>
      </c>
      <c r="B64" s="223">
        <f>Résultats!G34</f>
        <v>0</v>
      </c>
      <c r="C64" s="223">
        <f>Résultats!H34</f>
        <v>0</v>
      </c>
      <c r="D64" s="222">
        <f>Résultats!I34</f>
        <v>0</v>
      </c>
      <c r="E64" s="364" t="str">
        <f>Résultats!J34</f>
        <v/>
      </c>
      <c r="F64" s="365" t="str">
        <f t="shared" si="53"/>
        <v/>
      </c>
      <c r="G64" s="365" t="str">
        <f t="shared" si="54"/>
        <v/>
      </c>
      <c r="H64" s="365" t="str">
        <f t="shared" si="55"/>
        <v/>
      </c>
      <c r="I64" s="365" t="str">
        <f t="shared" si="56"/>
        <v/>
      </c>
      <c r="J64" s="365" t="str">
        <f t="shared" si="57"/>
        <v/>
      </c>
      <c r="K64" s="365" t="str">
        <f t="shared" si="58"/>
        <v/>
      </c>
      <c r="L64" s="365" t="str">
        <f t="shared" si="59"/>
        <v/>
      </c>
      <c r="M64" s="364" t="str">
        <f t="shared" si="60"/>
        <v/>
      </c>
      <c r="N64" s="364" t="str">
        <f t="shared" si="61"/>
        <v/>
      </c>
      <c r="O64" s="364" t="str">
        <f t="shared" si="62"/>
        <v/>
      </c>
      <c r="P64" s="364" t="str">
        <f t="shared" si="63"/>
        <v/>
      </c>
    </row>
    <row r="65" spans="1:16">
      <c r="A65" s="222" t="e">
        <f>Résultats!#REF!</f>
        <v>#REF!</v>
      </c>
      <c r="B65" s="223" t="e">
        <f>Résultats!#REF!</f>
        <v>#REF!</v>
      </c>
      <c r="C65" s="223" t="e">
        <f>Résultats!#REF!</f>
        <v>#REF!</v>
      </c>
      <c r="D65" s="222" t="e">
        <f>Résultats!#REF!</f>
        <v>#REF!</v>
      </c>
      <c r="E65" s="364" t="e">
        <f>Résultats!#REF!</f>
        <v>#REF!</v>
      </c>
      <c r="F65" s="365" t="e">
        <f t="shared" si="53"/>
        <v>#REF!</v>
      </c>
      <c r="G65" s="365" t="e">
        <f t="shared" si="54"/>
        <v>#REF!</v>
      </c>
      <c r="H65" s="365" t="e">
        <f t="shared" si="55"/>
        <v>#REF!</v>
      </c>
      <c r="I65" s="365" t="e">
        <f t="shared" si="56"/>
        <v>#REF!</v>
      </c>
      <c r="J65" s="365" t="e">
        <f t="shared" si="57"/>
        <v>#REF!</v>
      </c>
      <c r="K65" s="365" t="e">
        <f t="shared" si="58"/>
        <v>#REF!</v>
      </c>
      <c r="L65" s="365" t="e">
        <f t="shared" si="59"/>
        <v>#REF!</v>
      </c>
      <c r="M65" s="364" t="e">
        <f t="shared" si="60"/>
        <v>#REF!</v>
      </c>
      <c r="N65" s="364" t="e">
        <f t="shared" si="61"/>
        <v>#REF!</v>
      </c>
      <c r="O65" s="364" t="e">
        <f t="shared" si="62"/>
        <v>#REF!</v>
      </c>
      <c r="P65" s="364" t="e">
        <f t="shared" si="63"/>
        <v>#REF!</v>
      </c>
    </row>
    <row r="66" spans="1:16">
      <c r="A66" s="222">
        <f>Résultats!F35</f>
        <v>0</v>
      </c>
      <c r="B66" s="223">
        <f>Résultats!G35</f>
        <v>0</v>
      </c>
      <c r="C66" s="223">
        <f>Résultats!H35</f>
        <v>0</v>
      </c>
      <c r="D66" s="222">
        <f>Résultats!I35</f>
        <v>0</v>
      </c>
      <c r="E66" s="364" t="str">
        <f>Résultats!J35</f>
        <v/>
      </c>
      <c r="F66" s="365" t="str">
        <f t="shared" si="53"/>
        <v/>
      </c>
      <c r="G66" s="365" t="str">
        <f t="shared" si="54"/>
        <v/>
      </c>
      <c r="H66" s="365" t="str">
        <f t="shared" si="55"/>
        <v/>
      </c>
      <c r="I66" s="365" t="str">
        <f t="shared" si="56"/>
        <v/>
      </c>
      <c r="J66" s="365" t="str">
        <f t="shared" si="57"/>
        <v/>
      </c>
      <c r="K66" s="365" t="str">
        <f t="shared" si="58"/>
        <v/>
      </c>
      <c r="L66" s="365" t="str">
        <f t="shared" si="59"/>
        <v/>
      </c>
      <c r="M66" s="364" t="str">
        <f t="shared" si="60"/>
        <v/>
      </c>
      <c r="N66" s="364" t="str">
        <f t="shared" si="61"/>
        <v/>
      </c>
      <c r="O66" s="364" t="str">
        <f t="shared" si="62"/>
        <v/>
      </c>
      <c r="P66" s="364" t="str">
        <f t="shared" si="63"/>
        <v/>
      </c>
    </row>
    <row r="67" spans="1:16">
      <c r="A67" s="222">
        <f>Résultats!F36</f>
        <v>0</v>
      </c>
      <c r="B67" s="223">
        <f>Résultats!G36</f>
        <v>0</v>
      </c>
      <c r="C67" s="223">
        <f>Résultats!H36</f>
        <v>0</v>
      </c>
      <c r="D67" s="222">
        <f>Résultats!I36</f>
        <v>0</v>
      </c>
      <c r="E67" s="364" t="str">
        <f>Résultats!J36</f>
        <v/>
      </c>
      <c r="F67" s="365" t="str">
        <f t="shared" si="53"/>
        <v/>
      </c>
      <c r="G67" s="365" t="str">
        <f t="shared" si="54"/>
        <v/>
      </c>
      <c r="H67" s="365" t="str">
        <f t="shared" si="55"/>
        <v/>
      </c>
      <c r="I67" s="365" t="str">
        <f t="shared" si="56"/>
        <v/>
      </c>
      <c r="J67" s="365" t="str">
        <f t="shared" si="57"/>
        <v/>
      </c>
      <c r="K67" s="365" t="str">
        <f t="shared" si="58"/>
        <v/>
      </c>
      <c r="L67" s="365" t="str">
        <f t="shared" si="59"/>
        <v/>
      </c>
      <c r="M67" s="364" t="str">
        <f t="shared" si="60"/>
        <v/>
      </c>
      <c r="N67" s="364" t="str">
        <f t="shared" si="61"/>
        <v/>
      </c>
      <c r="O67" s="364" t="str">
        <f t="shared" si="62"/>
        <v/>
      </c>
      <c r="P67" s="364" t="str">
        <f t="shared" si="63"/>
        <v/>
      </c>
    </row>
    <row r="68" spans="1:16">
      <c r="A68" s="360" t="str">
        <f>Résultats!K4</f>
        <v>Exempt</v>
      </c>
      <c r="B68" s="70" t="e">
        <f>Résultats!#REF!</f>
        <v>#REF!</v>
      </c>
      <c r="C68" s="70">
        <f>Résultats!M4</f>
        <v>0</v>
      </c>
      <c r="D68" s="360" t="str">
        <f>Résultats!L4</f>
        <v>AS Girmont</v>
      </c>
      <c r="E68">
        <f>Résultats!O4</f>
        <v>0</v>
      </c>
      <c r="F68" s="1" t="str">
        <f t="shared" si="53"/>
        <v/>
      </c>
      <c r="G68" s="1" t="str">
        <f t="shared" si="54"/>
        <v/>
      </c>
      <c r="H68" s="1" t="str">
        <f t="shared" si="55"/>
        <v/>
      </c>
      <c r="I68" s="1" t="str">
        <f t="shared" si="56"/>
        <v/>
      </c>
      <c r="J68" s="1" t="str">
        <f t="shared" si="57"/>
        <v/>
      </c>
      <c r="K68" s="1" t="str">
        <f t="shared" si="58"/>
        <v/>
      </c>
      <c r="L68" s="1" t="str">
        <f t="shared" si="59"/>
        <v/>
      </c>
      <c r="M68" t="str">
        <f t="shared" si="60"/>
        <v/>
      </c>
      <c r="N68" t="str">
        <f t="shared" si="61"/>
        <v/>
      </c>
      <c r="O68" t="str">
        <f t="shared" si="62"/>
        <v/>
      </c>
      <c r="P68" t="str">
        <f t="shared" si="63"/>
        <v/>
      </c>
    </row>
    <row r="69" spans="1:16">
      <c r="A69" s="360" t="str">
        <f>Résultats!K5</f>
        <v>FC Chatel</v>
      </c>
      <c r="B69" s="70">
        <f>Résultats!L5</f>
        <v>3</v>
      </c>
      <c r="C69" s="70">
        <f>Résultats!M5</f>
        <v>0</v>
      </c>
      <c r="D69" s="360" t="str">
        <f>Résultats!N5</f>
        <v>US Valerio</v>
      </c>
      <c r="E69" t="str">
        <f>Résultats!O5</f>
        <v>X</v>
      </c>
      <c r="F69" s="1">
        <f t="shared" si="53"/>
        <v>3</v>
      </c>
      <c r="G69" s="1">
        <f t="shared" si="54"/>
        <v>0</v>
      </c>
      <c r="H69" s="1">
        <f t="shared" si="55"/>
        <v>1</v>
      </c>
      <c r="I69" s="1">
        <f t="shared" si="56"/>
        <v>0</v>
      </c>
      <c r="J69" s="1">
        <f t="shared" si="57"/>
        <v>0</v>
      </c>
      <c r="K69" s="1">
        <f t="shared" si="58"/>
        <v>0</v>
      </c>
      <c r="L69" s="1">
        <f t="shared" si="59"/>
        <v>0</v>
      </c>
      <c r="M69">
        <f t="shared" si="60"/>
        <v>1</v>
      </c>
      <c r="N69">
        <f t="shared" si="61"/>
        <v>1</v>
      </c>
      <c r="O69">
        <f t="shared" si="62"/>
        <v>3</v>
      </c>
      <c r="P69">
        <f t="shared" si="63"/>
        <v>0</v>
      </c>
    </row>
    <row r="70" spans="1:16">
      <c r="A70" s="360" t="str">
        <f>Résultats!K6</f>
        <v>RC TODAY</v>
      </c>
      <c r="B70" s="70">
        <f>Résultats!L6</f>
        <v>5</v>
      </c>
      <c r="C70" s="70">
        <f>Résultats!M6</f>
        <v>4</v>
      </c>
      <c r="D70" s="360" t="str">
        <f>Résultats!N6</f>
        <v>FC Intersport</v>
      </c>
      <c r="E70" t="str">
        <f>Résultats!O6</f>
        <v>X</v>
      </c>
      <c r="F70" s="1">
        <f t="shared" si="53"/>
        <v>3</v>
      </c>
      <c r="G70" s="1">
        <f t="shared" si="54"/>
        <v>0</v>
      </c>
      <c r="H70" s="1">
        <f t="shared" si="55"/>
        <v>1</v>
      </c>
      <c r="I70" s="1">
        <f t="shared" si="56"/>
        <v>0</v>
      </c>
      <c r="J70" s="1">
        <f t="shared" si="57"/>
        <v>0</v>
      </c>
      <c r="K70" s="1">
        <f t="shared" si="58"/>
        <v>0</v>
      </c>
      <c r="L70" s="1">
        <f t="shared" si="59"/>
        <v>0</v>
      </c>
      <c r="M70">
        <f t="shared" si="60"/>
        <v>1</v>
      </c>
      <c r="N70">
        <f t="shared" si="61"/>
        <v>1</v>
      </c>
      <c r="O70">
        <f t="shared" si="62"/>
        <v>5</v>
      </c>
      <c r="P70">
        <f t="shared" si="63"/>
        <v>4</v>
      </c>
    </row>
    <row r="71" spans="1:16">
      <c r="A71" s="360" t="str">
        <f>Résultats!K7</f>
        <v>Marcillat Corcieux FC</v>
      </c>
      <c r="B71" s="70">
        <f>Résultats!L7</f>
        <v>5</v>
      </c>
      <c r="C71" s="70">
        <f>Résultats!M7</f>
        <v>0</v>
      </c>
      <c r="D71" s="360" t="str">
        <f>Résultats!N7</f>
        <v>AS. V. Kumzo</v>
      </c>
      <c r="E71" t="str">
        <f>Résultats!O7</f>
        <v>X</v>
      </c>
      <c r="F71" s="1">
        <f t="shared" si="53"/>
        <v>3</v>
      </c>
      <c r="G71" s="1">
        <f t="shared" si="54"/>
        <v>0</v>
      </c>
      <c r="H71" s="1">
        <f t="shared" si="55"/>
        <v>1</v>
      </c>
      <c r="I71" s="1">
        <f t="shared" si="56"/>
        <v>0</v>
      </c>
      <c r="J71" s="1">
        <f t="shared" si="57"/>
        <v>0</v>
      </c>
      <c r="K71" s="1">
        <f t="shared" si="58"/>
        <v>0</v>
      </c>
      <c r="L71" s="1">
        <f t="shared" si="59"/>
        <v>0</v>
      </c>
      <c r="M71">
        <f t="shared" si="60"/>
        <v>1</v>
      </c>
      <c r="N71">
        <f t="shared" si="61"/>
        <v>1</v>
      </c>
      <c r="O71">
        <f t="shared" si="62"/>
        <v>5</v>
      </c>
      <c r="P71">
        <f t="shared" si="63"/>
        <v>0</v>
      </c>
    </row>
    <row r="72" spans="1:16">
      <c r="A72" s="360" t="e">
        <f>Résultats!#REF!</f>
        <v>#REF!</v>
      </c>
      <c r="B72" s="70" t="e">
        <f>Résultats!#REF!</f>
        <v>#REF!</v>
      </c>
      <c r="C72" s="70" t="e">
        <f>Résultats!#REF!</f>
        <v>#REF!</v>
      </c>
      <c r="D72" s="360" t="e">
        <f>Résultats!#REF!</f>
        <v>#REF!</v>
      </c>
      <c r="E72" t="e">
        <f>Résultats!#REF!</f>
        <v>#REF!</v>
      </c>
      <c r="F72" s="1" t="e">
        <f t="shared" si="53"/>
        <v>#REF!</v>
      </c>
      <c r="G72" s="1" t="e">
        <f t="shared" si="54"/>
        <v>#REF!</v>
      </c>
      <c r="H72" s="1" t="e">
        <f t="shared" si="55"/>
        <v>#REF!</v>
      </c>
      <c r="I72" s="1" t="e">
        <f t="shared" si="56"/>
        <v>#REF!</v>
      </c>
      <c r="J72" s="1" t="e">
        <f t="shared" si="57"/>
        <v>#REF!</v>
      </c>
      <c r="K72" s="1" t="e">
        <f t="shared" si="58"/>
        <v>#REF!</v>
      </c>
      <c r="L72" s="1" t="e">
        <f t="shared" si="59"/>
        <v>#REF!</v>
      </c>
      <c r="M72" t="e">
        <f t="shared" si="60"/>
        <v>#REF!</v>
      </c>
      <c r="N72" t="e">
        <f t="shared" si="61"/>
        <v>#REF!</v>
      </c>
      <c r="O72" t="e">
        <f t="shared" si="62"/>
        <v>#REF!</v>
      </c>
      <c r="P72" t="e">
        <f t="shared" si="63"/>
        <v>#REF!</v>
      </c>
    </row>
    <row r="73" spans="1:16">
      <c r="A73" s="360" t="str">
        <f>Résultats!K8</f>
        <v>AS Nayemont les Fosses</v>
      </c>
      <c r="B73" s="70">
        <f>Résultats!L8</f>
        <v>2</v>
      </c>
      <c r="C73" s="70">
        <f>Résultats!M8</f>
        <v>5</v>
      </c>
      <c r="D73" s="360" t="str">
        <f>Résultats!N8</f>
        <v>CD/MD</v>
      </c>
      <c r="E73" t="str">
        <f>Résultats!O8</f>
        <v>X</v>
      </c>
      <c r="F73" s="1">
        <f t="shared" si="53"/>
        <v>0</v>
      </c>
      <c r="G73" s="1">
        <f t="shared" si="54"/>
        <v>3</v>
      </c>
      <c r="H73" s="1">
        <f t="shared" si="55"/>
        <v>0</v>
      </c>
      <c r="I73" s="1">
        <f t="shared" si="56"/>
        <v>1</v>
      </c>
      <c r="J73" s="1">
        <f t="shared" si="57"/>
        <v>0</v>
      </c>
      <c r="K73" s="1">
        <f t="shared" si="58"/>
        <v>0</v>
      </c>
      <c r="L73" s="1">
        <f t="shared" si="59"/>
        <v>1</v>
      </c>
      <c r="M73">
        <f t="shared" si="60"/>
        <v>0</v>
      </c>
      <c r="N73">
        <f t="shared" si="61"/>
        <v>1</v>
      </c>
      <c r="O73">
        <f t="shared" si="62"/>
        <v>2</v>
      </c>
      <c r="P73">
        <f t="shared" si="63"/>
        <v>5</v>
      </c>
    </row>
    <row r="74" spans="1:16">
      <c r="A74" s="222" t="str">
        <f>Résultats!K11</f>
        <v>AS Girmont</v>
      </c>
      <c r="B74" s="361">
        <f>Résultats!L11</f>
        <v>0</v>
      </c>
      <c r="C74" s="361">
        <f>Résultats!M11</f>
        <v>3</v>
      </c>
      <c r="D74" s="222" t="str">
        <f>Résultats!N11</f>
        <v>FC Chatel</v>
      </c>
      <c r="E74" s="364" t="str">
        <f>Résultats!O11</f>
        <v>X</v>
      </c>
      <c r="F74" s="365">
        <f t="shared" si="53"/>
        <v>0</v>
      </c>
      <c r="G74" s="365">
        <f t="shared" si="54"/>
        <v>3</v>
      </c>
      <c r="H74" s="365">
        <f t="shared" si="55"/>
        <v>0</v>
      </c>
      <c r="I74" s="365">
        <f t="shared" si="56"/>
        <v>1</v>
      </c>
      <c r="J74" s="365">
        <f t="shared" si="57"/>
        <v>0</v>
      </c>
      <c r="K74" s="365">
        <f t="shared" si="58"/>
        <v>0</v>
      </c>
      <c r="L74" s="365">
        <f t="shared" si="59"/>
        <v>1</v>
      </c>
      <c r="M74" s="364">
        <f t="shared" si="60"/>
        <v>0</v>
      </c>
      <c r="N74" s="364">
        <f t="shared" si="61"/>
        <v>1</v>
      </c>
      <c r="O74" s="364">
        <f t="shared" si="62"/>
        <v>0</v>
      </c>
      <c r="P74" s="364">
        <f t="shared" si="63"/>
        <v>3</v>
      </c>
    </row>
    <row r="75" spans="1:16">
      <c r="A75" s="222" t="str">
        <f>Résultats!K12</f>
        <v>CD/MD</v>
      </c>
      <c r="B75" s="361">
        <f>Résultats!L12</f>
        <v>5</v>
      </c>
      <c r="C75" s="361">
        <f>Résultats!M12</f>
        <v>2</v>
      </c>
      <c r="D75" s="222" t="str">
        <f>Résultats!N12</f>
        <v>Marcillat Corcieux FC</v>
      </c>
      <c r="E75" s="364" t="str">
        <f>Résultats!O12</f>
        <v>X</v>
      </c>
      <c r="F75" s="365">
        <f t="shared" si="53"/>
        <v>3</v>
      </c>
      <c r="G75" s="365">
        <f t="shared" si="54"/>
        <v>0</v>
      </c>
      <c r="H75" s="365">
        <f t="shared" si="55"/>
        <v>1</v>
      </c>
      <c r="I75" s="365">
        <f t="shared" si="56"/>
        <v>0</v>
      </c>
      <c r="J75" s="365">
        <f t="shared" si="57"/>
        <v>0</v>
      </c>
      <c r="K75" s="365">
        <f t="shared" si="58"/>
        <v>0</v>
      </c>
      <c r="L75" s="365">
        <f t="shared" si="59"/>
        <v>0</v>
      </c>
      <c r="M75" s="364">
        <f t="shared" si="60"/>
        <v>1</v>
      </c>
      <c r="N75" s="364">
        <f t="shared" si="61"/>
        <v>1</v>
      </c>
      <c r="O75" s="364">
        <f t="shared" si="62"/>
        <v>5</v>
      </c>
      <c r="P75" s="364">
        <f t="shared" si="63"/>
        <v>2</v>
      </c>
    </row>
    <row r="76" spans="1:16">
      <c r="A76" s="222" t="str">
        <f>Résultats!K13</f>
        <v>AS. V. Kumzo</v>
      </c>
      <c r="B76" s="361">
        <f>Résultats!L13</f>
        <v>1</v>
      </c>
      <c r="C76" s="361">
        <f>Résultats!M13</f>
        <v>6</v>
      </c>
      <c r="D76" s="222" t="str">
        <f>Résultats!N13</f>
        <v>RC TODAY</v>
      </c>
      <c r="E76" s="364" t="str">
        <f>Résultats!O13</f>
        <v>X</v>
      </c>
      <c r="F76" s="365">
        <f t="shared" si="53"/>
        <v>0</v>
      </c>
      <c r="G76" s="365">
        <f t="shared" si="54"/>
        <v>3</v>
      </c>
      <c r="H76" s="365">
        <f t="shared" si="55"/>
        <v>0</v>
      </c>
      <c r="I76" s="365">
        <f t="shared" si="56"/>
        <v>1</v>
      </c>
      <c r="J76" s="365">
        <f t="shared" si="57"/>
        <v>0</v>
      </c>
      <c r="K76" s="365">
        <f t="shared" si="58"/>
        <v>0</v>
      </c>
      <c r="L76" s="365">
        <f t="shared" si="59"/>
        <v>1</v>
      </c>
      <c r="M76" s="364">
        <f t="shared" si="60"/>
        <v>0</v>
      </c>
      <c r="N76" s="364">
        <f t="shared" si="61"/>
        <v>1</v>
      </c>
      <c r="O76" s="364">
        <f t="shared" si="62"/>
        <v>1</v>
      </c>
      <c r="P76" s="364">
        <f t="shared" si="63"/>
        <v>6</v>
      </c>
    </row>
    <row r="77" spans="1:16">
      <c r="A77" s="222" t="e">
        <f>Résultats!#REF!</f>
        <v>#REF!</v>
      </c>
      <c r="B77" s="361" t="e">
        <f>Résultats!#REF!</f>
        <v>#REF!</v>
      </c>
      <c r="C77" s="361" t="e">
        <f>Résultats!#REF!</f>
        <v>#REF!</v>
      </c>
      <c r="D77" s="222" t="e">
        <f>Résultats!#REF!</f>
        <v>#REF!</v>
      </c>
      <c r="E77" s="364" t="e">
        <f>Résultats!#REF!</f>
        <v>#REF!</v>
      </c>
      <c r="F77" s="365" t="e">
        <f t="shared" si="53"/>
        <v>#REF!</v>
      </c>
      <c r="G77" s="365" t="e">
        <f t="shared" si="54"/>
        <v>#REF!</v>
      </c>
      <c r="H77" s="365" t="e">
        <f t="shared" si="55"/>
        <v>#REF!</v>
      </c>
      <c r="I77" s="365" t="e">
        <f t="shared" si="56"/>
        <v>#REF!</v>
      </c>
      <c r="J77" s="365" t="e">
        <f t="shared" si="57"/>
        <v>#REF!</v>
      </c>
      <c r="K77" s="365" t="e">
        <f t="shared" si="58"/>
        <v>#REF!</v>
      </c>
      <c r="L77" s="365" t="e">
        <f t="shared" si="59"/>
        <v>#REF!</v>
      </c>
      <c r="M77" s="364" t="e">
        <f t="shared" si="60"/>
        <v>#REF!</v>
      </c>
      <c r="N77" s="364" t="e">
        <f t="shared" si="61"/>
        <v>#REF!</v>
      </c>
      <c r="O77" s="364" t="e">
        <f t="shared" si="62"/>
        <v>#REF!</v>
      </c>
      <c r="P77" s="364" t="e">
        <f t="shared" si="63"/>
        <v>#REF!</v>
      </c>
    </row>
    <row r="78" spans="1:16">
      <c r="A78" s="222" t="str">
        <f>Résultats!K14</f>
        <v>FC Intersport</v>
      </c>
      <c r="B78" s="361">
        <f>Résultats!L14</f>
        <v>0</v>
      </c>
      <c r="C78" s="361">
        <f>Résultats!M14</f>
        <v>0</v>
      </c>
      <c r="D78" s="222" t="str">
        <f>Résultats!N14</f>
        <v>Exempt</v>
      </c>
      <c r="E78" s="364">
        <f>Résultats!O14</f>
        <v>0</v>
      </c>
      <c r="F78" s="365" t="str">
        <f t="shared" si="53"/>
        <v/>
      </c>
      <c r="G78" s="365" t="str">
        <f t="shared" si="54"/>
        <v/>
      </c>
      <c r="H78" s="365" t="str">
        <f t="shared" si="55"/>
        <v/>
      </c>
      <c r="I78" s="365" t="str">
        <f t="shared" si="56"/>
        <v/>
      </c>
      <c r="J78" s="365" t="str">
        <f t="shared" si="57"/>
        <v/>
      </c>
      <c r="K78" s="365" t="str">
        <f t="shared" si="58"/>
        <v/>
      </c>
      <c r="L78" s="365" t="str">
        <f t="shared" si="59"/>
        <v/>
      </c>
      <c r="M78" s="364" t="str">
        <f t="shared" si="60"/>
        <v/>
      </c>
      <c r="N78" s="364" t="str">
        <f t="shared" si="61"/>
        <v/>
      </c>
      <c r="O78" s="364" t="str">
        <f t="shared" si="62"/>
        <v/>
      </c>
      <c r="P78" s="364" t="str">
        <f t="shared" si="63"/>
        <v/>
      </c>
    </row>
    <row r="79" spans="1:16">
      <c r="A79" s="222" t="str">
        <f>Résultats!K15</f>
        <v>US Valerio</v>
      </c>
      <c r="B79" s="361">
        <f>Résultats!L15</f>
        <v>2</v>
      </c>
      <c r="C79" s="361">
        <f>Résultats!M15</f>
        <v>2</v>
      </c>
      <c r="D79" s="222" t="str">
        <f>Résultats!N15</f>
        <v>AS Nayemont les Fosses</v>
      </c>
      <c r="E79" s="364" t="str">
        <f>Résultats!O15</f>
        <v>X</v>
      </c>
      <c r="F79" s="365">
        <f t="shared" si="53"/>
        <v>1</v>
      </c>
      <c r="G79" s="365">
        <f t="shared" si="54"/>
        <v>1</v>
      </c>
      <c r="H79" s="365">
        <f t="shared" si="55"/>
        <v>0</v>
      </c>
      <c r="I79" s="365">
        <f t="shared" si="56"/>
        <v>0</v>
      </c>
      <c r="J79" s="365">
        <f t="shared" si="57"/>
        <v>1</v>
      </c>
      <c r="K79" s="365">
        <f t="shared" si="58"/>
        <v>1</v>
      </c>
      <c r="L79" s="365">
        <f t="shared" si="59"/>
        <v>0</v>
      </c>
      <c r="M79" s="364">
        <f t="shared" si="60"/>
        <v>0</v>
      </c>
      <c r="N79" s="364">
        <f t="shared" si="61"/>
        <v>1</v>
      </c>
      <c r="O79" s="364">
        <f t="shared" si="62"/>
        <v>2</v>
      </c>
      <c r="P79" s="364">
        <f t="shared" si="63"/>
        <v>2</v>
      </c>
    </row>
    <row r="80" spans="1:16">
      <c r="A80" s="360" t="str">
        <f>Résultats!K18</f>
        <v>AS Nayemont les Fosses</v>
      </c>
      <c r="B80" s="70">
        <f>Résultats!L18</f>
        <v>2</v>
      </c>
      <c r="C80" s="70">
        <f>Résultats!M18</f>
        <v>4</v>
      </c>
      <c r="D80" s="360" t="str">
        <f>Résultats!N18</f>
        <v>AS Girmont</v>
      </c>
      <c r="E80" t="str">
        <f>Résultats!O18</f>
        <v>X</v>
      </c>
      <c r="F80" s="1">
        <f t="shared" si="53"/>
        <v>0</v>
      </c>
      <c r="G80" s="1">
        <f t="shared" si="54"/>
        <v>3</v>
      </c>
      <c r="H80" s="1">
        <f t="shared" si="55"/>
        <v>0</v>
      </c>
      <c r="I80" s="1">
        <f t="shared" si="56"/>
        <v>1</v>
      </c>
      <c r="J80" s="1">
        <f t="shared" si="57"/>
        <v>0</v>
      </c>
      <c r="K80" s="1">
        <f t="shared" si="58"/>
        <v>0</v>
      </c>
      <c r="L80" s="1">
        <f t="shared" si="59"/>
        <v>1</v>
      </c>
      <c r="M80">
        <f t="shared" si="60"/>
        <v>0</v>
      </c>
      <c r="N80">
        <f t="shared" si="61"/>
        <v>1</v>
      </c>
      <c r="O80">
        <f t="shared" si="62"/>
        <v>2</v>
      </c>
      <c r="P80">
        <f t="shared" si="63"/>
        <v>4</v>
      </c>
    </row>
    <row r="81" spans="1:16">
      <c r="A81" s="360" t="str">
        <f>Résultats!K19</f>
        <v>Marcillat Corcieux FC</v>
      </c>
      <c r="B81" s="70">
        <f>Résultats!L19</f>
        <v>4</v>
      </c>
      <c r="C81" s="70">
        <f>Résultats!M19</f>
        <v>1</v>
      </c>
      <c r="D81" s="360" t="str">
        <f>Résultats!N19</f>
        <v>US Valerio</v>
      </c>
      <c r="E81" t="str">
        <f>Résultats!O19</f>
        <v>X</v>
      </c>
      <c r="F81" s="1">
        <f t="shared" si="53"/>
        <v>3</v>
      </c>
      <c r="G81" s="1">
        <f t="shared" si="54"/>
        <v>0</v>
      </c>
      <c r="H81" s="1">
        <f t="shared" si="55"/>
        <v>1</v>
      </c>
      <c r="I81" s="1">
        <f t="shared" si="56"/>
        <v>0</v>
      </c>
      <c r="J81" s="1">
        <f t="shared" si="57"/>
        <v>0</v>
      </c>
      <c r="K81" s="1">
        <f t="shared" si="58"/>
        <v>0</v>
      </c>
      <c r="L81" s="1">
        <f t="shared" si="59"/>
        <v>0</v>
      </c>
      <c r="M81">
        <f t="shared" si="60"/>
        <v>1</v>
      </c>
      <c r="N81">
        <f t="shared" si="61"/>
        <v>1</v>
      </c>
      <c r="O81">
        <f t="shared" si="62"/>
        <v>4</v>
      </c>
      <c r="P81">
        <f t="shared" si="63"/>
        <v>1</v>
      </c>
    </row>
    <row r="82" spans="1:16">
      <c r="A82" s="360" t="str">
        <f>Résultats!K20</f>
        <v>FC Chatel</v>
      </c>
      <c r="B82" s="70">
        <f>Résultats!L20</f>
        <v>0</v>
      </c>
      <c r="C82" s="70">
        <f>Résultats!M20</f>
        <v>3</v>
      </c>
      <c r="D82" s="360" t="str">
        <f>Résultats!N20</f>
        <v>FC Intersport</v>
      </c>
      <c r="E82" t="str">
        <f>Résultats!O20</f>
        <v>X</v>
      </c>
      <c r="F82" s="1">
        <f t="shared" si="53"/>
        <v>0</v>
      </c>
      <c r="G82" s="1">
        <f t="shared" si="54"/>
        <v>3</v>
      </c>
      <c r="H82" s="1">
        <f t="shared" si="55"/>
        <v>0</v>
      </c>
      <c r="I82" s="1">
        <f t="shared" si="56"/>
        <v>1</v>
      </c>
      <c r="J82" s="1">
        <f t="shared" si="57"/>
        <v>0</v>
      </c>
      <c r="K82" s="1">
        <f t="shared" si="58"/>
        <v>0</v>
      </c>
      <c r="L82" s="1">
        <f t="shared" si="59"/>
        <v>1</v>
      </c>
      <c r="M82">
        <f t="shared" si="60"/>
        <v>0</v>
      </c>
      <c r="N82">
        <f t="shared" si="61"/>
        <v>1</v>
      </c>
      <c r="O82">
        <f t="shared" si="62"/>
        <v>0</v>
      </c>
      <c r="P82">
        <f t="shared" si="63"/>
        <v>3</v>
      </c>
    </row>
    <row r="83" spans="1:16">
      <c r="A83" s="360" t="e">
        <f>Résultats!#REF!</f>
        <v>#REF!</v>
      </c>
      <c r="B83" s="70" t="e">
        <f>Résultats!#REF!</f>
        <v>#REF!</v>
      </c>
      <c r="C83" s="70" t="e">
        <f>Résultats!#REF!</f>
        <v>#REF!</v>
      </c>
      <c r="D83" s="360" t="e">
        <f>Résultats!#REF!</f>
        <v>#REF!</v>
      </c>
      <c r="E83" t="e">
        <f>Résultats!#REF!</f>
        <v>#REF!</v>
      </c>
      <c r="F83" s="1" t="e">
        <f t="shared" si="53"/>
        <v>#REF!</v>
      </c>
      <c r="G83" s="1" t="e">
        <f t="shared" si="54"/>
        <v>#REF!</v>
      </c>
      <c r="H83" s="1" t="e">
        <f t="shared" si="55"/>
        <v>#REF!</v>
      </c>
      <c r="I83" s="1" t="e">
        <f t="shared" si="56"/>
        <v>#REF!</v>
      </c>
      <c r="J83" s="1" t="e">
        <f t="shared" si="57"/>
        <v>#REF!</v>
      </c>
      <c r="K83" s="1" t="e">
        <f t="shared" si="58"/>
        <v>#REF!</v>
      </c>
      <c r="L83" s="1" t="e">
        <f t="shared" si="59"/>
        <v>#REF!</v>
      </c>
      <c r="M83" t="e">
        <f t="shared" si="60"/>
        <v>#REF!</v>
      </c>
      <c r="N83" t="e">
        <f t="shared" si="61"/>
        <v>#REF!</v>
      </c>
      <c r="O83" t="e">
        <f t="shared" si="62"/>
        <v>#REF!</v>
      </c>
      <c r="P83" t="e">
        <f t="shared" si="63"/>
        <v>#REF!</v>
      </c>
    </row>
    <row r="84" spans="1:16">
      <c r="A84" s="360" t="str">
        <f>Résultats!K21</f>
        <v>RC TODAY</v>
      </c>
      <c r="B84" s="70">
        <f>Résultats!L21</f>
        <v>0</v>
      </c>
      <c r="C84" s="70">
        <f>Résultats!M21</f>
        <v>0</v>
      </c>
      <c r="D84" s="360" t="str">
        <f>Résultats!N21</f>
        <v>Exempt</v>
      </c>
      <c r="E84" t="str">
        <f>Résultats!O21</f>
        <v/>
      </c>
      <c r="F84" s="1" t="str">
        <f t="shared" si="53"/>
        <v/>
      </c>
      <c r="G84" s="1" t="str">
        <f t="shared" si="54"/>
        <v/>
      </c>
      <c r="H84" s="1" t="str">
        <f t="shared" si="55"/>
        <v/>
      </c>
      <c r="I84" s="1" t="str">
        <f t="shared" si="56"/>
        <v/>
      </c>
      <c r="J84" s="1" t="str">
        <f t="shared" si="57"/>
        <v/>
      </c>
      <c r="K84" s="1" t="str">
        <f t="shared" si="58"/>
        <v/>
      </c>
      <c r="L84" s="1" t="str">
        <f t="shared" si="59"/>
        <v/>
      </c>
      <c r="M84" t="str">
        <f t="shared" si="60"/>
        <v/>
      </c>
      <c r="N84" t="str">
        <f t="shared" si="61"/>
        <v/>
      </c>
      <c r="O84" t="str">
        <f t="shared" si="62"/>
        <v/>
      </c>
      <c r="P84" t="str">
        <f t="shared" si="63"/>
        <v/>
      </c>
    </row>
    <row r="85" spans="1:16">
      <c r="A85" s="360" t="str">
        <f>Résultats!K22</f>
        <v>AS. V. Kumzo</v>
      </c>
      <c r="B85" s="70">
        <f>Résultats!L22</f>
        <v>2</v>
      </c>
      <c r="C85" s="70">
        <f>Résultats!M22</f>
        <v>3</v>
      </c>
      <c r="D85" s="360" t="str">
        <f>Résultats!N22</f>
        <v>CD/MD</v>
      </c>
      <c r="E85" t="str">
        <f>Résultats!O22</f>
        <v>X</v>
      </c>
      <c r="F85" s="1">
        <f t="shared" si="53"/>
        <v>0</v>
      </c>
      <c r="G85" s="1">
        <f t="shared" si="54"/>
        <v>3</v>
      </c>
      <c r="H85" s="1">
        <f t="shared" si="55"/>
        <v>0</v>
      </c>
      <c r="I85" s="1">
        <f t="shared" si="56"/>
        <v>1</v>
      </c>
      <c r="J85" s="1">
        <f t="shared" si="57"/>
        <v>0</v>
      </c>
      <c r="K85" s="1">
        <f t="shared" si="58"/>
        <v>0</v>
      </c>
      <c r="L85" s="1">
        <f t="shared" si="59"/>
        <v>1</v>
      </c>
      <c r="M85">
        <f t="shared" si="60"/>
        <v>0</v>
      </c>
      <c r="N85">
        <f t="shared" si="61"/>
        <v>1</v>
      </c>
      <c r="O85">
        <f t="shared" si="62"/>
        <v>2</v>
      </c>
      <c r="P85">
        <f t="shared" si="63"/>
        <v>3</v>
      </c>
    </row>
    <row r="86" spans="1:16">
      <c r="A86" s="362" t="str">
        <f>Résultats!K25</f>
        <v>Exempt</v>
      </c>
      <c r="B86" s="363" t="e">
        <f>Résultats!#REF!</f>
        <v>#REF!</v>
      </c>
      <c r="C86" s="363">
        <f>Résultats!M25</f>
        <v>0</v>
      </c>
      <c r="D86" s="362" t="str">
        <f>Résultats!L25</f>
        <v>FC Chatel</v>
      </c>
      <c r="E86" s="364">
        <f>Résultats!O25</f>
        <v>0</v>
      </c>
      <c r="F86" s="365" t="str">
        <f t="shared" si="53"/>
        <v/>
      </c>
      <c r="G86" s="365" t="str">
        <f t="shared" si="54"/>
        <v/>
      </c>
      <c r="H86" s="365" t="str">
        <f t="shared" si="55"/>
        <v/>
      </c>
      <c r="I86" s="365" t="str">
        <f t="shared" si="56"/>
        <v/>
      </c>
      <c r="J86" s="365" t="str">
        <f t="shared" si="57"/>
        <v/>
      </c>
      <c r="K86" s="365" t="str">
        <f t="shared" si="58"/>
        <v/>
      </c>
      <c r="L86" s="365" t="str">
        <f t="shared" si="59"/>
        <v/>
      </c>
      <c r="M86" s="364" t="str">
        <f t="shared" si="60"/>
        <v/>
      </c>
      <c r="N86" s="364" t="str">
        <f t="shared" si="61"/>
        <v/>
      </c>
      <c r="O86" s="364" t="str">
        <f t="shared" si="62"/>
        <v/>
      </c>
      <c r="P86" s="364" t="str">
        <f t="shared" si="63"/>
        <v/>
      </c>
    </row>
    <row r="87" spans="1:16">
      <c r="A87" s="362" t="str">
        <f>Résultats!K26</f>
        <v>US Valerio</v>
      </c>
      <c r="B87" s="363">
        <f>Résultats!L26</f>
        <v>1</v>
      </c>
      <c r="C87" s="363">
        <f>Résultats!M26</f>
        <v>0</v>
      </c>
      <c r="D87" s="362" t="str">
        <f>Résultats!N26</f>
        <v>AS. V. Kumzo</v>
      </c>
      <c r="E87" s="364" t="str">
        <f>Résultats!O26</f>
        <v>X</v>
      </c>
      <c r="F87" s="365">
        <f t="shared" si="53"/>
        <v>3</v>
      </c>
      <c r="G87" s="365">
        <f t="shared" si="54"/>
        <v>0</v>
      </c>
      <c r="H87" s="365">
        <f t="shared" si="55"/>
        <v>1</v>
      </c>
      <c r="I87" s="365">
        <f t="shared" si="56"/>
        <v>0</v>
      </c>
      <c r="J87" s="365">
        <f t="shared" si="57"/>
        <v>0</v>
      </c>
      <c r="K87" s="365">
        <f t="shared" si="58"/>
        <v>0</v>
      </c>
      <c r="L87" s="365">
        <f t="shared" si="59"/>
        <v>0</v>
      </c>
      <c r="M87" s="364">
        <f t="shared" si="60"/>
        <v>1</v>
      </c>
      <c r="N87" s="364">
        <f t="shared" si="61"/>
        <v>1</v>
      </c>
      <c r="O87" s="364">
        <f t="shared" si="62"/>
        <v>1</v>
      </c>
      <c r="P87" s="364">
        <f t="shared" si="63"/>
        <v>0</v>
      </c>
    </row>
    <row r="88" spans="1:16">
      <c r="A88" s="362" t="str">
        <f>Résultats!K27</f>
        <v>AS Girmont</v>
      </c>
      <c r="B88" s="363">
        <f>Résultats!L27</f>
        <v>2</v>
      </c>
      <c r="C88" s="363">
        <f>Résultats!M27</f>
        <v>5</v>
      </c>
      <c r="D88" s="362" t="str">
        <f>Résultats!N27</f>
        <v>Marcillat Corcieux FC</v>
      </c>
      <c r="E88" s="364" t="str">
        <f>Résultats!O27</f>
        <v>X</v>
      </c>
      <c r="F88" s="365">
        <f t="shared" si="53"/>
        <v>0</v>
      </c>
      <c r="G88" s="365">
        <f t="shared" si="54"/>
        <v>3</v>
      </c>
      <c r="H88" s="365">
        <f t="shared" si="55"/>
        <v>0</v>
      </c>
      <c r="I88" s="365">
        <f t="shared" si="56"/>
        <v>1</v>
      </c>
      <c r="J88" s="365">
        <f t="shared" si="57"/>
        <v>0</v>
      </c>
      <c r="K88" s="365">
        <f t="shared" si="58"/>
        <v>0</v>
      </c>
      <c r="L88" s="365">
        <f t="shared" si="59"/>
        <v>1</v>
      </c>
      <c r="M88" s="364">
        <f t="shared" si="60"/>
        <v>0</v>
      </c>
      <c r="N88" s="364">
        <f t="shared" si="61"/>
        <v>1</v>
      </c>
      <c r="O88" s="364">
        <f t="shared" si="62"/>
        <v>2</v>
      </c>
      <c r="P88" s="364">
        <f t="shared" si="63"/>
        <v>5</v>
      </c>
    </row>
    <row r="89" spans="1:16">
      <c r="A89" s="362" t="e">
        <f>Résultats!#REF!</f>
        <v>#REF!</v>
      </c>
      <c r="B89" s="363" t="e">
        <f>Résultats!#REF!</f>
        <v>#REF!</v>
      </c>
      <c r="C89" s="363" t="e">
        <f>Résultats!#REF!</f>
        <v>#REF!</v>
      </c>
      <c r="D89" s="362" t="e">
        <f>Résultats!#REF!</f>
        <v>#REF!</v>
      </c>
      <c r="E89" s="364" t="e">
        <f>Résultats!#REF!</f>
        <v>#REF!</v>
      </c>
      <c r="F89" s="365" t="e">
        <f t="shared" si="53"/>
        <v>#REF!</v>
      </c>
      <c r="G89" s="365" t="e">
        <f t="shared" si="54"/>
        <v>#REF!</v>
      </c>
      <c r="H89" s="365" t="e">
        <f t="shared" si="55"/>
        <v>#REF!</v>
      </c>
      <c r="I89" s="365" t="e">
        <f t="shared" si="56"/>
        <v>#REF!</v>
      </c>
      <c r="J89" s="365" t="e">
        <f t="shared" si="57"/>
        <v>#REF!</v>
      </c>
      <c r="K89" s="365" t="e">
        <f t="shared" si="58"/>
        <v>#REF!</v>
      </c>
      <c r="L89" s="365" t="e">
        <f t="shared" si="59"/>
        <v>#REF!</v>
      </c>
      <c r="M89" s="364" t="e">
        <f t="shared" si="60"/>
        <v>#REF!</v>
      </c>
      <c r="N89" s="364" t="e">
        <f t="shared" si="61"/>
        <v>#REF!</v>
      </c>
      <c r="O89" s="364" t="e">
        <f t="shared" si="62"/>
        <v>#REF!</v>
      </c>
      <c r="P89" s="364" t="e">
        <f t="shared" si="63"/>
        <v>#REF!</v>
      </c>
    </row>
    <row r="90" spans="1:16">
      <c r="A90" s="362" t="str">
        <f>Résultats!K28</f>
        <v>CD/MD</v>
      </c>
      <c r="B90" s="363">
        <f>Résultats!L28</f>
        <v>4</v>
      </c>
      <c r="C90" s="363">
        <f>Résultats!M28</f>
        <v>2</v>
      </c>
      <c r="D90" s="362" t="str">
        <f>Résultats!N28</f>
        <v>RC TODAY</v>
      </c>
      <c r="E90" s="364" t="str">
        <f>Résultats!O28</f>
        <v>X</v>
      </c>
      <c r="F90" s="365">
        <f t="shared" ref="F90:F133" si="64">IF(E90&lt;&gt;"X","",IF(B90&lt;C90,0,IF(B90=C90,1,3)))</f>
        <v>3</v>
      </c>
      <c r="G90" s="365">
        <f t="shared" ref="G90:G133" si="65">IF(E90&lt;&gt;"X","",IF(C90&lt;B90,0,IF(B90=C90,1,3)))</f>
        <v>0</v>
      </c>
      <c r="H90" s="365">
        <f t="shared" ref="H90:H133" si="66">IF(E90&lt;&gt;"X","",IF(B90&gt;C90,1,0))</f>
        <v>1</v>
      </c>
      <c r="I90" s="365">
        <f t="shared" ref="I90:I133" si="67">IF(E90&lt;&gt;"X","",IF(C90&gt;B90,1,0))</f>
        <v>0</v>
      </c>
      <c r="J90" s="365">
        <f t="shared" ref="J90:J133" si="68">IF(E90&lt;&gt;"X","",IF(B90=C90,1,0))</f>
        <v>0</v>
      </c>
      <c r="K90" s="365">
        <f t="shared" ref="K90:K133" si="69">IF(E90&lt;&gt;"X","",IF(B90=C90,1,0))</f>
        <v>0</v>
      </c>
      <c r="L90" s="365">
        <f t="shared" ref="L90:L133" si="70">IF(E90&lt;&gt;"X","",IF(B90&lt;C90,1,0))</f>
        <v>0</v>
      </c>
      <c r="M90" s="364">
        <f t="shared" ref="M90:M133" si="71">IF(E90&lt;&gt;"X","",IF(C90&lt;B90,1,0))</f>
        <v>1</v>
      </c>
      <c r="N90" s="364">
        <f t="shared" ref="N90:N133" si="72">IF(E90="X",1,"")</f>
        <v>1</v>
      </c>
      <c r="O90" s="364">
        <f t="shared" ref="O90:O133" si="73">IF(E90="X",B90,"")</f>
        <v>4</v>
      </c>
      <c r="P90" s="364">
        <f t="shared" ref="P90:P133" si="74">IF(E90="X",C90,"")</f>
        <v>2</v>
      </c>
    </row>
    <row r="91" spans="1:16">
      <c r="A91" s="362" t="str">
        <f>Résultats!K29</f>
        <v>FC Intersport</v>
      </c>
      <c r="B91" s="363">
        <f>Résultats!L29</f>
        <v>6</v>
      </c>
      <c r="C91" s="363">
        <f>Résultats!M29</f>
        <v>1</v>
      </c>
      <c r="D91" s="362" t="str">
        <f>Résultats!N29</f>
        <v>AS Nayemont les Fosses</v>
      </c>
      <c r="E91" s="364" t="str">
        <f>Résultats!O29</f>
        <v>X</v>
      </c>
      <c r="F91" s="365">
        <f t="shared" si="64"/>
        <v>3</v>
      </c>
      <c r="G91" s="365">
        <f t="shared" si="65"/>
        <v>0</v>
      </c>
      <c r="H91" s="365">
        <f t="shared" si="66"/>
        <v>1</v>
      </c>
      <c r="I91" s="365">
        <f t="shared" si="67"/>
        <v>0</v>
      </c>
      <c r="J91" s="365">
        <f t="shared" si="68"/>
        <v>0</v>
      </c>
      <c r="K91" s="365">
        <f t="shared" si="69"/>
        <v>0</v>
      </c>
      <c r="L91" s="365">
        <f t="shared" si="70"/>
        <v>0</v>
      </c>
      <c r="M91" s="364">
        <f t="shared" si="71"/>
        <v>1</v>
      </c>
      <c r="N91" s="364">
        <f t="shared" si="72"/>
        <v>1</v>
      </c>
      <c r="O91" s="364">
        <f t="shared" si="73"/>
        <v>6</v>
      </c>
      <c r="P91" s="364">
        <f t="shared" si="74"/>
        <v>1</v>
      </c>
    </row>
    <row r="92" spans="1:16" ht="12.75" customHeight="1">
      <c r="A92" s="360" t="str">
        <f>Résultats!K32</f>
        <v>AS. V. Kumzo</v>
      </c>
      <c r="B92" s="70">
        <f>Résultats!L32</f>
        <v>2</v>
      </c>
      <c r="C92" s="70">
        <f>Résultats!M32</f>
        <v>3</v>
      </c>
      <c r="D92" s="360" t="str">
        <f>Résultats!N32</f>
        <v>AS Girmont</v>
      </c>
      <c r="E92" t="str">
        <f>Résultats!O32</f>
        <v>X</v>
      </c>
      <c r="F92" s="1">
        <f t="shared" si="64"/>
        <v>0</v>
      </c>
      <c r="G92" s="1">
        <f t="shared" si="65"/>
        <v>3</v>
      </c>
      <c r="H92" s="1">
        <f t="shared" si="66"/>
        <v>0</v>
      </c>
      <c r="I92" s="1">
        <f t="shared" si="67"/>
        <v>1</v>
      </c>
      <c r="J92" s="1">
        <f t="shared" si="68"/>
        <v>0</v>
      </c>
      <c r="K92" s="1">
        <f t="shared" si="69"/>
        <v>0</v>
      </c>
      <c r="L92" s="1">
        <f t="shared" si="70"/>
        <v>1</v>
      </c>
      <c r="M92">
        <f t="shared" si="71"/>
        <v>0</v>
      </c>
      <c r="N92">
        <f t="shared" si="72"/>
        <v>1</v>
      </c>
      <c r="O92">
        <f t="shared" si="73"/>
        <v>2</v>
      </c>
      <c r="P92">
        <f t="shared" si="74"/>
        <v>3</v>
      </c>
    </row>
    <row r="93" spans="1:16">
      <c r="A93" s="360" t="str">
        <f>Résultats!K33</f>
        <v>CD/MD</v>
      </c>
      <c r="B93" s="70">
        <f>Résultats!L33</f>
        <v>4</v>
      </c>
      <c r="C93" s="70">
        <f>Résultats!M33</f>
        <v>1</v>
      </c>
      <c r="D93" s="360" t="str">
        <f>Résultats!N33</f>
        <v>US Valerio</v>
      </c>
      <c r="E93" t="str">
        <f>Résultats!O33</f>
        <v>X</v>
      </c>
      <c r="F93" s="1">
        <f t="shared" si="64"/>
        <v>3</v>
      </c>
      <c r="G93" s="1">
        <f t="shared" si="65"/>
        <v>0</v>
      </c>
      <c r="H93" s="1">
        <f t="shared" si="66"/>
        <v>1</v>
      </c>
      <c r="I93" s="1">
        <f t="shared" si="67"/>
        <v>0</v>
      </c>
      <c r="J93" s="1">
        <f t="shared" si="68"/>
        <v>0</v>
      </c>
      <c r="K93" s="1">
        <f t="shared" si="69"/>
        <v>0</v>
      </c>
      <c r="L93" s="1">
        <f t="shared" si="70"/>
        <v>0</v>
      </c>
      <c r="M93">
        <f t="shared" si="71"/>
        <v>1</v>
      </c>
      <c r="N93">
        <f t="shared" si="72"/>
        <v>1</v>
      </c>
      <c r="O93">
        <f t="shared" si="73"/>
        <v>4</v>
      </c>
      <c r="P93">
        <f t="shared" si="74"/>
        <v>1</v>
      </c>
    </row>
    <row r="94" spans="1:16" ht="12.75" customHeight="1">
      <c r="A94" s="360" t="str">
        <f>Résultats!K34</f>
        <v>RC TODAY</v>
      </c>
      <c r="B94" s="70">
        <f>Résultats!L34</f>
        <v>4</v>
      </c>
      <c r="C94" s="70">
        <f>Résultats!M34</f>
        <v>0</v>
      </c>
      <c r="D94" s="360" t="str">
        <f>Résultats!N34</f>
        <v>FC Chatel</v>
      </c>
      <c r="E94" t="str">
        <f>Résultats!O34</f>
        <v>X</v>
      </c>
      <c r="F94" s="1">
        <f t="shared" si="64"/>
        <v>3</v>
      </c>
      <c r="G94" s="1">
        <f t="shared" si="65"/>
        <v>0</v>
      </c>
      <c r="H94" s="1">
        <f t="shared" si="66"/>
        <v>1</v>
      </c>
      <c r="I94" s="1">
        <f t="shared" si="67"/>
        <v>0</v>
      </c>
      <c r="J94" s="1">
        <f t="shared" si="68"/>
        <v>0</v>
      </c>
      <c r="K94" s="1">
        <f t="shared" si="69"/>
        <v>0</v>
      </c>
      <c r="L94" s="1">
        <f t="shared" si="70"/>
        <v>0</v>
      </c>
      <c r="M94">
        <f t="shared" si="71"/>
        <v>1</v>
      </c>
      <c r="N94">
        <f t="shared" si="72"/>
        <v>1</v>
      </c>
      <c r="O94">
        <f t="shared" si="73"/>
        <v>4</v>
      </c>
      <c r="P94">
        <f t="shared" si="74"/>
        <v>0</v>
      </c>
    </row>
    <row r="95" spans="1:16">
      <c r="A95" s="360" t="e">
        <f>Résultats!#REF!</f>
        <v>#REF!</v>
      </c>
      <c r="B95" s="70" t="e">
        <f>Résultats!#REF!</f>
        <v>#REF!</v>
      </c>
      <c r="C95" s="70" t="e">
        <f>Résultats!#REF!</f>
        <v>#REF!</v>
      </c>
      <c r="D95" s="360" t="e">
        <f>Résultats!#REF!</f>
        <v>#REF!</v>
      </c>
      <c r="E95" t="e">
        <f>Résultats!#REF!</f>
        <v>#REF!</v>
      </c>
      <c r="F95" s="1" t="e">
        <f t="shared" si="64"/>
        <v>#REF!</v>
      </c>
      <c r="G95" s="1" t="e">
        <f t="shared" si="65"/>
        <v>#REF!</v>
      </c>
      <c r="H95" s="1" t="e">
        <f t="shared" si="66"/>
        <v>#REF!</v>
      </c>
      <c r="I95" s="1" t="e">
        <f t="shared" si="67"/>
        <v>#REF!</v>
      </c>
      <c r="J95" s="1" t="e">
        <f t="shared" si="68"/>
        <v>#REF!</v>
      </c>
      <c r="K95" s="1" t="e">
        <f t="shared" si="69"/>
        <v>#REF!</v>
      </c>
      <c r="L95" s="1" t="e">
        <f t="shared" si="70"/>
        <v>#REF!</v>
      </c>
      <c r="M95" t="e">
        <f t="shared" si="71"/>
        <v>#REF!</v>
      </c>
      <c r="N95" t="e">
        <f t="shared" si="72"/>
        <v>#REF!</v>
      </c>
      <c r="O95" t="e">
        <f t="shared" si="73"/>
        <v>#REF!</v>
      </c>
      <c r="P95" t="e">
        <f t="shared" si="74"/>
        <v>#REF!</v>
      </c>
    </row>
    <row r="96" spans="1:16" ht="12.75" customHeight="1">
      <c r="A96" s="360" t="str">
        <f>Résultats!K35</f>
        <v>Marcillat Corcieux FC</v>
      </c>
      <c r="B96" s="70">
        <f>Résultats!L35</f>
        <v>3</v>
      </c>
      <c r="C96" s="70">
        <f>Résultats!M35</f>
        <v>3</v>
      </c>
      <c r="D96" s="360" t="str">
        <f>Résultats!N35</f>
        <v>FC Intersport</v>
      </c>
      <c r="E96" t="str">
        <f>Résultats!O35</f>
        <v>X</v>
      </c>
      <c r="F96" s="1">
        <f t="shared" si="64"/>
        <v>1</v>
      </c>
      <c r="G96" s="1">
        <f t="shared" si="65"/>
        <v>1</v>
      </c>
      <c r="H96" s="1">
        <f t="shared" si="66"/>
        <v>0</v>
      </c>
      <c r="I96" s="1">
        <f t="shared" si="67"/>
        <v>0</v>
      </c>
      <c r="J96" s="1">
        <f t="shared" si="68"/>
        <v>1</v>
      </c>
      <c r="K96" s="1">
        <f t="shared" si="69"/>
        <v>1</v>
      </c>
      <c r="L96" s="1">
        <f t="shared" si="70"/>
        <v>0</v>
      </c>
      <c r="M96">
        <f t="shared" si="71"/>
        <v>0</v>
      </c>
      <c r="N96">
        <f t="shared" si="72"/>
        <v>1</v>
      </c>
      <c r="O96">
        <f t="shared" si="73"/>
        <v>3</v>
      </c>
      <c r="P96">
        <f t="shared" si="74"/>
        <v>3</v>
      </c>
    </row>
    <row r="97" spans="1:16">
      <c r="A97" s="360" t="str">
        <f>Résultats!K36</f>
        <v>AS Nayemont les Fosses</v>
      </c>
      <c r="B97" s="70">
        <f>Résultats!L36</f>
        <v>0</v>
      </c>
      <c r="C97" s="70">
        <f>Résultats!M36</f>
        <v>0</v>
      </c>
      <c r="D97" s="360" t="str">
        <f>Résultats!N36</f>
        <v>Exempt</v>
      </c>
      <c r="E97">
        <f>Résultats!O36</f>
        <v>0</v>
      </c>
      <c r="F97" s="1" t="str">
        <f t="shared" si="64"/>
        <v/>
      </c>
      <c r="G97" s="1" t="str">
        <f t="shared" si="65"/>
        <v/>
      </c>
      <c r="H97" s="1" t="str">
        <f t="shared" si="66"/>
        <v/>
      </c>
      <c r="I97" s="1" t="str">
        <f t="shared" si="67"/>
        <v/>
      </c>
      <c r="J97" s="1" t="str">
        <f t="shared" si="68"/>
        <v/>
      </c>
      <c r="K97" s="1" t="str">
        <f t="shared" si="69"/>
        <v/>
      </c>
      <c r="L97" s="1" t="str">
        <f t="shared" si="70"/>
        <v/>
      </c>
      <c r="M97" t="str">
        <f t="shared" si="71"/>
        <v/>
      </c>
      <c r="N97" t="str">
        <f t="shared" si="72"/>
        <v/>
      </c>
      <c r="O97" t="str">
        <f t="shared" si="73"/>
        <v/>
      </c>
      <c r="P97" t="str">
        <f t="shared" si="74"/>
        <v/>
      </c>
    </row>
    <row r="98" spans="1:16">
      <c r="A98" s="362" t="e">
        <f>Résultats!#REF!</f>
        <v>#REF!</v>
      </c>
      <c r="B98" s="363" t="e">
        <f>Résultats!#REF!</f>
        <v>#REF!</v>
      </c>
      <c r="C98" s="363">
        <f>Résultats!M39</f>
        <v>0</v>
      </c>
      <c r="D98" s="362">
        <f>Résultats!N39</f>
        <v>0</v>
      </c>
      <c r="E98" s="364">
        <f>Résultats!H39</f>
        <v>0</v>
      </c>
      <c r="F98" s="365" t="str">
        <f t="shared" si="64"/>
        <v/>
      </c>
      <c r="G98" s="365" t="str">
        <f t="shared" si="65"/>
        <v/>
      </c>
      <c r="H98" s="365" t="str">
        <f t="shared" si="66"/>
        <v/>
      </c>
      <c r="I98" s="365" t="str">
        <f t="shared" si="67"/>
        <v/>
      </c>
      <c r="J98" s="365" t="str">
        <f t="shared" si="68"/>
        <v/>
      </c>
      <c r="K98" s="365" t="str">
        <f t="shared" si="69"/>
        <v/>
      </c>
      <c r="L98" s="365" t="str">
        <f t="shared" si="70"/>
        <v/>
      </c>
      <c r="M98" s="364" t="str">
        <f t="shared" si="71"/>
        <v/>
      </c>
      <c r="N98" s="364" t="str">
        <f t="shared" si="72"/>
        <v/>
      </c>
      <c r="O98" s="364" t="str">
        <f t="shared" si="73"/>
        <v/>
      </c>
      <c r="P98" s="364" t="str">
        <f t="shared" si="74"/>
        <v/>
      </c>
    </row>
    <row r="99" spans="1:16">
      <c r="A99" s="362" t="e">
        <f>Résultats!#REF!</f>
        <v>#REF!</v>
      </c>
      <c r="B99" s="363" t="e">
        <f>Résultats!#REF!</f>
        <v>#REF!</v>
      </c>
      <c r="C99" s="363">
        <f>Résultats!M40</f>
        <v>0</v>
      </c>
      <c r="D99" s="362">
        <f>Résultats!N40</f>
        <v>0</v>
      </c>
      <c r="E99" s="364">
        <f>Résultats!H40</f>
        <v>0</v>
      </c>
      <c r="F99" s="365" t="str">
        <f t="shared" si="64"/>
        <v/>
      </c>
      <c r="G99" s="365" t="str">
        <f t="shared" si="65"/>
        <v/>
      </c>
      <c r="H99" s="365" t="str">
        <f t="shared" si="66"/>
        <v/>
      </c>
      <c r="I99" s="365" t="str">
        <f t="shared" si="67"/>
        <v/>
      </c>
      <c r="J99" s="365" t="str">
        <f t="shared" si="68"/>
        <v/>
      </c>
      <c r="K99" s="365" t="str">
        <f t="shared" si="69"/>
        <v/>
      </c>
      <c r="L99" s="365" t="str">
        <f t="shared" si="70"/>
        <v/>
      </c>
      <c r="M99" s="364" t="str">
        <f t="shared" si="71"/>
        <v/>
      </c>
      <c r="N99" s="364" t="str">
        <f t="shared" si="72"/>
        <v/>
      </c>
      <c r="O99" s="364" t="str">
        <f t="shared" si="73"/>
        <v/>
      </c>
      <c r="P99" s="364" t="str">
        <f t="shared" si="74"/>
        <v/>
      </c>
    </row>
    <row r="100" spans="1:16">
      <c r="A100" s="362" t="e">
        <f>Résultats!#REF!</f>
        <v>#REF!</v>
      </c>
      <c r="B100" s="363" t="e">
        <f>Résultats!#REF!</f>
        <v>#REF!</v>
      </c>
      <c r="C100" s="363">
        <f>Résultats!M41</f>
        <v>0</v>
      </c>
      <c r="D100" s="362">
        <f>Résultats!N41</f>
        <v>0</v>
      </c>
      <c r="E100" s="364">
        <f>Résultats!H41</f>
        <v>0</v>
      </c>
      <c r="F100" s="365" t="str">
        <f t="shared" si="64"/>
        <v/>
      </c>
      <c r="G100" s="365" t="str">
        <f t="shared" si="65"/>
        <v/>
      </c>
      <c r="H100" s="365" t="str">
        <f t="shared" si="66"/>
        <v/>
      </c>
      <c r="I100" s="365" t="str">
        <f t="shared" si="67"/>
        <v/>
      </c>
      <c r="J100" s="365" t="str">
        <f t="shared" si="68"/>
        <v/>
      </c>
      <c r="K100" s="365" t="str">
        <f t="shared" si="69"/>
        <v/>
      </c>
      <c r="L100" s="365" t="str">
        <f t="shared" si="70"/>
        <v/>
      </c>
      <c r="M100" s="364" t="str">
        <f t="shared" si="71"/>
        <v/>
      </c>
      <c r="N100" s="364" t="str">
        <f t="shared" si="72"/>
        <v/>
      </c>
      <c r="O100" s="364" t="str">
        <f t="shared" si="73"/>
        <v/>
      </c>
      <c r="P100" s="364" t="str">
        <f t="shared" si="74"/>
        <v/>
      </c>
    </row>
    <row r="101" spans="1:16">
      <c r="A101" s="362" t="e">
        <f>Résultats!#REF!</f>
        <v>#REF!</v>
      </c>
      <c r="B101" s="363" t="e">
        <f>Résultats!#REF!</f>
        <v>#REF!</v>
      </c>
      <c r="C101" s="363">
        <f>Résultats!M42</f>
        <v>0</v>
      </c>
      <c r="D101" s="362">
        <f>Résultats!N42</f>
        <v>0</v>
      </c>
      <c r="E101" s="364">
        <f>Résultats!H42</f>
        <v>0</v>
      </c>
      <c r="F101" s="365" t="str">
        <f t="shared" si="64"/>
        <v/>
      </c>
      <c r="G101" s="365" t="str">
        <f t="shared" si="65"/>
        <v/>
      </c>
      <c r="H101" s="365" t="str">
        <f t="shared" si="66"/>
        <v/>
      </c>
      <c r="I101" s="365" t="str">
        <f t="shared" si="67"/>
        <v/>
      </c>
      <c r="J101" s="365" t="str">
        <f t="shared" si="68"/>
        <v/>
      </c>
      <c r="K101" s="365" t="str">
        <f t="shared" si="69"/>
        <v/>
      </c>
      <c r="L101" s="365" t="str">
        <f t="shared" si="70"/>
        <v/>
      </c>
      <c r="M101" s="364" t="str">
        <f t="shared" si="71"/>
        <v/>
      </c>
      <c r="N101" s="364" t="str">
        <f t="shared" si="72"/>
        <v/>
      </c>
      <c r="O101" s="364" t="str">
        <f t="shared" si="73"/>
        <v/>
      </c>
      <c r="P101" s="364" t="str">
        <f t="shared" si="74"/>
        <v/>
      </c>
    </row>
    <row r="102" spans="1:16">
      <c r="A102" s="362" t="e">
        <f>Résultats!#REF!</f>
        <v>#REF!</v>
      </c>
      <c r="B102" s="363" t="e">
        <f>Résultats!#REF!</f>
        <v>#REF!</v>
      </c>
      <c r="C102" s="363">
        <f>Résultats!M43</f>
        <v>0</v>
      </c>
      <c r="D102" s="362">
        <f>Résultats!N43</f>
        <v>0</v>
      </c>
      <c r="E102" s="364">
        <f>Résultats!H43</f>
        <v>0</v>
      </c>
      <c r="F102" s="365" t="str">
        <f t="shared" si="64"/>
        <v/>
      </c>
      <c r="G102" s="365" t="str">
        <f t="shared" si="65"/>
        <v/>
      </c>
      <c r="H102" s="365" t="str">
        <f t="shared" si="66"/>
        <v/>
      </c>
      <c r="I102" s="365" t="str">
        <f t="shared" si="67"/>
        <v/>
      </c>
      <c r="J102" s="365" t="str">
        <f t="shared" si="68"/>
        <v/>
      </c>
      <c r="K102" s="365" t="str">
        <f t="shared" si="69"/>
        <v/>
      </c>
      <c r="L102" s="365" t="str">
        <f t="shared" si="70"/>
        <v/>
      </c>
      <c r="M102" s="364" t="str">
        <f t="shared" si="71"/>
        <v/>
      </c>
      <c r="N102" s="364" t="str">
        <f t="shared" si="72"/>
        <v/>
      </c>
      <c r="O102" s="364" t="str">
        <f t="shared" si="73"/>
        <v/>
      </c>
      <c r="P102" s="364" t="str">
        <f t="shared" si="74"/>
        <v/>
      </c>
    </row>
    <row r="103" spans="1:16">
      <c r="A103" s="362" t="e">
        <f>Résultats!#REF!</f>
        <v>#REF!</v>
      </c>
      <c r="B103" s="363" t="e">
        <f>Résultats!#REF!</f>
        <v>#REF!</v>
      </c>
      <c r="C103" s="363">
        <f>Résultats!M44</f>
        <v>0</v>
      </c>
      <c r="D103" s="362">
        <f>Résultats!N44</f>
        <v>0</v>
      </c>
      <c r="E103" s="364">
        <f>Résultats!H44</f>
        <v>0</v>
      </c>
      <c r="F103" s="365" t="str">
        <f t="shared" si="64"/>
        <v/>
      </c>
      <c r="G103" s="365" t="str">
        <f t="shared" si="65"/>
        <v/>
      </c>
      <c r="H103" s="365" t="str">
        <f t="shared" si="66"/>
        <v/>
      </c>
      <c r="I103" s="365" t="str">
        <f t="shared" si="67"/>
        <v/>
      </c>
      <c r="J103" s="365" t="str">
        <f t="shared" si="68"/>
        <v/>
      </c>
      <c r="K103" s="365" t="str">
        <f t="shared" si="69"/>
        <v/>
      </c>
      <c r="L103" s="365" t="str">
        <f t="shared" si="70"/>
        <v/>
      </c>
      <c r="M103" s="364" t="str">
        <f t="shared" si="71"/>
        <v/>
      </c>
      <c r="N103" s="364" t="str">
        <f t="shared" si="72"/>
        <v/>
      </c>
      <c r="O103" s="364" t="str">
        <f t="shared" si="73"/>
        <v/>
      </c>
      <c r="P103" s="364" t="str">
        <f t="shared" si="74"/>
        <v/>
      </c>
    </row>
    <row r="104" spans="1:16">
      <c r="A104" s="360" t="str">
        <f>Résultats!P4</f>
        <v>FC Intersport</v>
      </c>
      <c r="B104" s="360">
        <f>Résultats!Q4</f>
        <v>6</v>
      </c>
      <c r="C104" s="360">
        <f>Résultats!R4</f>
        <v>1</v>
      </c>
      <c r="D104" s="360" t="str">
        <f>Résultats!S4</f>
        <v>AS. V. Kumzo</v>
      </c>
      <c r="E104" t="str">
        <f>Résultats!T4</f>
        <v>X</v>
      </c>
      <c r="F104" s="1">
        <f t="shared" si="64"/>
        <v>3</v>
      </c>
      <c r="G104" s="1">
        <f t="shared" si="65"/>
        <v>0</v>
      </c>
      <c r="H104" s="1">
        <f t="shared" si="66"/>
        <v>1</v>
      </c>
      <c r="I104" s="1">
        <f t="shared" si="67"/>
        <v>0</v>
      </c>
      <c r="J104" s="1">
        <f t="shared" si="68"/>
        <v>0</v>
      </c>
      <c r="K104" s="1">
        <f t="shared" si="69"/>
        <v>0</v>
      </c>
      <c r="L104" s="1">
        <f t="shared" si="70"/>
        <v>0</v>
      </c>
      <c r="M104">
        <f t="shared" si="71"/>
        <v>1</v>
      </c>
      <c r="N104">
        <f t="shared" si="72"/>
        <v>1</v>
      </c>
      <c r="O104">
        <f t="shared" si="73"/>
        <v>6</v>
      </c>
      <c r="P104">
        <f t="shared" si="74"/>
        <v>1</v>
      </c>
    </row>
    <row r="105" spans="1:16">
      <c r="A105" s="360" t="str">
        <f>Résultats!P5</f>
        <v>Exempt</v>
      </c>
      <c r="B105" s="360" t="e">
        <f>Résultats!#REF!</f>
        <v>#REF!</v>
      </c>
      <c r="C105" s="360">
        <f>Résultats!R5</f>
        <v>0</v>
      </c>
      <c r="D105" s="360" t="str">
        <f>Résultats!Q5</f>
        <v>Marcillat Corcieux FC</v>
      </c>
      <c r="E105">
        <f>Résultats!T5</f>
        <v>0</v>
      </c>
      <c r="F105" s="1" t="str">
        <f t="shared" si="64"/>
        <v/>
      </c>
      <c r="G105" s="1" t="str">
        <f t="shared" si="65"/>
        <v/>
      </c>
      <c r="H105" s="1" t="str">
        <f t="shared" si="66"/>
        <v/>
      </c>
      <c r="I105" s="1" t="str">
        <f t="shared" si="67"/>
        <v/>
      </c>
      <c r="J105" s="1" t="str">
        <f t="shared" si="68"/>
        <v/>
      </c>
      <c r="K105" s="1" t="str">
        <f t="shared" si="69"/>
        <v/>
      </c>
      <c r="L105" s="1" t="str">
        <f t="shared" si="70"/>
        <v/>
      </c>
      <c r="M105" t="str">
        <f t="shared" si="71"/>
        <v/>
      </c>
      <c r="N105" t="str">
        <f t="shared" si="72"/>
        <v/>
      </c>
      <c r="O105" t="str">
        <f t="shared" si="73"/>
        <v/>
      </c>
      <c r="P105" t="str">
        <f t="shared" si="74"/>
        <v/>
      </c>
    </row>
    <row r="106" spans="1:16">
      <c r="A106" s="360" t="str">
        <f>Résultats!P6</f>
        <v>US Valerio</v>
      </c>
      <c r="B106" s="360">
        <f>Résultats!Q6</f>
        <v>0</v>
      </c>
      <c r="C106" s="360">
        <f>Résultats!R6</f>
        <v>7</v>
      </c>
      <c r="D106" s="360" t="str">
        <f>Résultats!S6</f>
        <v>RC TODAY</v>
      </c>
      <c r="E106" t="str">
        <f>Résultats!T6</f>
        <v>X</v>
      </c>
      <c r="F106" s="1">
        <f t="shared" si="64"/>
        <v>0</v>
      </c>
      <c r="G106" s="1">
        <f t="shared" si="65"/>
        <v>3</v>
      </c>
      <c r="H106" s="1">
        <f t="shared" si="66"/>
        <v>0</v>
      </c>
      <c r="I106" s="1">
        <f t="shared" si="67"/>
        <v>1</v>
      </c>
      <c r="J106" s="1">
        <f t="shared" si="68"/>
        <v>0</v>
      </c>
      <c r="K106" s="1">
        <f t="shared" si="69"/>
        <v>0</v>
      </c>
      <c r="L106" s="1">
        <f t="shared" si="70"/>
        <v>1</v>
      </c>
      <c r="M106">
        <f t="shared" si="71"/>
        <v>0</v>
      </c>
      <c r="N106">
        <f t="shared" si="72"/>
        <v>1</v>
      </c>
      <c r="O106">
        <f t="shared" si="73"/>
        <v>0</v>
      </c>
      <c r="P106">
        <f t="shared" si="74"/>
        <v>7</v>
      </c>
    </row>
    <row r="107" spans="1:16">
      <c r="A107" s="360" t="str">
        <f>Résultats!P7</f>
        <v>FC Chatel</v>
      </c>
      <c r="B107" s="360">
        <f>Résultats!Q7</f>
        <v>3</v>
      </c>
      <c r="C107" s="360">
        <f>Résultats!R7</f>
        <v>0</v>
      </c>
      <c r="D107" s="360" t="str">
        <f>Résultats!S7</f>
        <v>AS Nayemont les Fosses</v>
      </c>
      <c r="E107" t="str">
        <f>Résultats!T7</f>
        <v>X</v>
      </c>
      <c r="F107" s="1">
        <f t="shared" si="64"/>
        <v>3</v>
      </c>
      <c r="G107" s="1">
        <f t="shared" si="65"/>
        <v>0</v>
      </c>
      <c r="H107" s="1">
        <f t="shared" si="66"/>
        <v>1</v>
      </c>
      <c r="I107" s="1">
        <f t="shared" si="67"/>
        <v>0</v>
      </c>
      <c r="J107" s="1">
        <f t="shared" si="68"/>
        <v>0</v>
      </c>
      <c r="K107" s="1">
        <f t="shared" si="69"/>
        <v>0</v>
      </c>
      <c r="L107" s="1">
        <f t="shared" si="70"/>
        <v>0</v>
      </c>
      <c r="M107">
        <f t="shared" si="71"/>
        <v>1</v>
      </c>
      <c r="N107">
        <f t="shared" si="72"/>
        <v>1</v>
      </c>
      <c r="O107">
        <f t="shared" si="73"/>
        <v>3</v>
      </c>
      <c r="P107">
        <f t="shared" si="74"/>
        <v>0</v>
      </c>
    </row>
    <row r="108" spans="1:16">
      <c r="A108" s="360" t="e">
        <f>Résultats!#REF!</f>
        <v>#REF!</v>
      </c>
      <c r="B108" s="360" t="e">
        <f>Résultats!#REF!</f>
        <v>#REF!</v>
      </c>
      <c r="C108" s="360" t="e">
        <f>Résultats!#REF!</f>
        <v>#REF!</v>
      </c>
      <c r="D108" s="360" t="e">
        <f>Résultats!#REF!</f>
        <v>#REF!</v>
      </c>
      <c r="E108" t="e">
        <f>Résultats!#REF!</f>
        <v>#REF!</v>
      </c>
      <c r="F108" s="1" t="e">
        <f t="shared" si="64"/>
        <v>#REF!</v>
      </c>
      <c r="G108" s="1" t="e">
        <f t="shared" si="65"/>
        <v>#REF!</v>
      </c>
      <c r="H108" s="1" t="e">
        <f t="shared" si="66"/>
        <v>#REF!</v>
      </c>
      <c r="I108" s="1" t="e">
        <f t="shared" si="67"/>
        <v>#REF!</v>
      </c>
      <c r="J108" s="1" t="e">
        <f t="shared" si="68"/>
        <v>#REF!</v>
      </c>
      <c r="K108" s="1" t="e">
        <f t="shared" si="69"/>
        <v>#REF!</v>
      </c>
      <c r="L108" s="1" t="e">
        <f t="shared" si="70"/>
        <v>#REF!</v>
      </c>
      <c r="M108" t="e">
        <f t="shared" si="71"/>
        <v>#REF!</v>
      </c>
      <c r="N108" t="e">
        <f t="shared" si="72"/>
        <v>#REF!</v>
      </c>
      <c r="O108" t="e">
        <f t="shared" si="73"/>
        <v>#REF!</v>
      </c>
      <c r="P108" t="e">
        <f t="shared" si="74"/>
        <v>#REF!</v>
      </c>
    </row>
    <row r="109" spans="1:16">
      <c r="A109" s="360" t="str">
        <f>Résultats!P8</f>
        <v>AS Girmont</v>
      </c>
      <c r="B109" s="360">
        <f>Résultats!Q8</f>
        <v>2</v>
      </c>
      <c r="C109" s="360">
        <f>Résultats!R8</f>
        <v>1</v>
      </c>
      <c r="D109" s="360" t="str">
        <f>Résultats!S8</f>
        <v>CD/MD</v>
      </c>
      <c r="E109" t="str">
        <f>Résultats!T8</f>
        <v>X</v>
      </c>
      <c r="F109" s="1">
        <f t="shared" si="64"/>
        <v>3</v>
      </c>
      <c r="G109" s="1">
        <f t="shared" si="65"/>
        <v>0</v>
      </c>
      <c r="H109" s="1">
        <f t="shared" si="66"/>
        <v>1</v>
      </c>
      <c r="I109" s="1">
        <f t="shared" si="67"/>
        <v>0</v>
      </c>
      <c r="J109" s="1">
        <f t="shared" si="68"/>
        <v>0</v>
      </c>
      <c r="K109" s="1">
        <f t="shared" si="69"/>
        <v>0</v>
      </c>
      <c r="L109" s="1">
        <f t="shared" si="70"/>
        <v>0</v>
      </c>
      <c r="M109">
        <f t="shared" si="71"/>
        <v>1</v>
      </c>
      <c r="N109">
        <f t="shared" si="72"/>
        <v>1</v>
      </c>
      <c r="O109">
        <f t="shared" si="73"/>
        <v>2</v>
      </c>
      <c r="P109">
        <f t="shared" si="74"/>
        <v>1</v>
      </c>
    </row>
    <row r="110" spans="1:16">
      <c r="A110" s="362" t="str">
        <f>Résultats!P11</f>
        <v>US Valerio</v>
      </c>
      <c r="B110" s="362">
        <f>Résultats!Q11</f>
        <v>3</v>
      </c>
      <c r="C110" s="362">
        <f>Résultats!R11</f>
        <v>2</v>
      </c>
      <c r="D110" s="362" t="str">
        <f>Résultats!S11</f>
        <v>AS Girmont</v>
      </c>
      <c r="E110" s="364" t="str">
        <f>Résultats!T11</f>
        <v>X</v>
      </c>
      <c r="F110" s="365">
        <f t="shared" si="64"/>
        <v>3</v>
      </c>
      <c r="G110" s="365">
        <f t="shared" si="65"/>
        <v>0</v>
      </c>
      <c r="H110" s="365">
        <f t="shared" si="66"/>
        <v>1</v>
      </c>
      <c r="I110" s="365">
        <f t="shared" si="67"/>
        <v>0</v>
      </c>
      <c r="J110" s="365">
        <f t="shared" si="68"/>
        <v>0</v>
      </c>
      <c r="K110" s="365">
        <f t="shared" si="69"/>
        <v>0</v>
      </c>
      <c r="L110" s="365">
        <f t="shared" si="70"/>
        <v>0</v>
      </c>
      <c r="M110" s="364">
        <f t="shared" si="71"/>
        <v>1</v>
      </c>
      <c r="N110" s="364">
        <f t="shared" si="72"/>
        <v>1</v>
      </c>
      <c r="O110" s="364">
        <f t="shared" si="73"/>
        <v>3</v>
      </c>
      <c r="P110" s="364">
        <f t="shared" si="74"/>
        <v>2</v>
      </c>
    </row>
    <row r="111" spans="1:16">
      <c r="A111" s="362" t="str">
        <f>Résultats!P12</f>
        <v>Marcillat Corcieux FC</v>
      </c>
      <c r="B111" s="362">
        <f>Résultats!Q12</f>
        <v>3</v>
      </c>
      <c r="C111" s="362">
        <f>Résultats!R12</f>
        <v>1</v>
      </c>
      <c r="D111" s="362" t="str">
        <f>Résultats!S12</f>
        <v>FC Chatel</v>
      </c>
      <c r="E111" s="364" t="str">
        <f>Résultats!T12</f>
        <v>X</v>
      </c>
      <c r="F111" s="365">
        <f t="shared" si="64"/>
        <v>3</v>
      </c>
      <c r="G111" s="365">
        <f t="shared" si="65"/>
        <v>0</v>
      </c>
      <c r="H111" s="365">
        <f t="shared" si="66"/>
        <v>1</v>
      </c>
      <c r="I111" s="365">
        <f t="shared" si="67"/>
        <v>0</v>
      </c>
      <c r="J111" s="365">
        <f t="shared" si="68"/>
        <v>0</v>
      </c>
      <c r="K111" s="365">
        <f t="shared" si="69"/>
        <v>0</v>
      </c>
      <c r="L111" s="365">
        <f t="shared" si="70"/>
        <v>0</v>
      </c>
      <c r="M111" s="364">
        <f t="shared" si="71"/>
        <v>1</v>
      </c>
      <c r="N111" s="364">
        <f t="shared" si="72"/>
        <v>1</v>
      </c>
      <c r="O111" s="364">
        <f t="shared" si="73"/>
        <v>3</v>
      </c>
      <c r="P111" s="364">
        <f t="shared" si="74"/>
        <v>1</v>
      </c>
    </row>
    <row r="112" spans="1:16">
      <c r="A112" s="362" t="str">
        <f>Résultats!P13</f>
        <v>CD/MD</v>
      </c>
      <c r="B112" s="362">
        <f>Résultats!Q13</f>
        <v>5</v>
      </c>
      <c r="C112" s="362">
        <f>Résultats!R13</f>
        <v>0</v>
      </c>
      <c r="D112" s="362" t="str">
        <f>Résultats!S13</f>
        <v>FC Intersport</v>
      </c>
      <c r="E112" s="364" t="str">
        <f>Résultats!T13</f>
        <v>X</v>
      </c>
      <c r="F112" s="365">
        <f t="shared" si="64"/>
        <v>3</v>
      </c>
      <c r="G112" s="365">
        <f t="shared" si="65"/>
        <v>0</v>
      </c>
      <c r="H112" s="365">
        <f t="shared" si="66"/>
        <v>1</v>
      </c>
      <c r="I112" s="365">
        <f t="shared" si="67"/>
        <v>0</v>
      </c>
      <c r="J112" s="365">
        <f t="shared" si="68"/>
        <v>0</v>
      </c>
      <c r="K112" s="365">
        <f t="shared" si="69"/>
        <v>0</v>
      </c>
      <c r="L112" s="365">
        <f t="shared" si="70"/>
        <v>0</v>
      </c>
      <c r="M112" s="364">
        <f t="shared" si="71"/>
        <v>1</v>
      </c>
      <c r="N112" s="364">
        <f t="shared" si="72"/>
        <v>1</v>
      </c>
      <c r="O112" s="364">
        <f t="shared" si="73"/>
        <v>5</v>
      </c>
      <c r="P112" s="364">
        <f t="shared" si="74"/>
        <v>0</v>
      </c>
    </row>
    <row r="113" spans="1:16">
      <c r="A113" s="362" t="e">
        <f>Résultats!#REF!</f>
        <v>#REF!</v>
      </c>
      <c r="B113" s="362" t="e">
        <f>Résultats!#REF!</f>
        <v>#REF!</v>
      </c>
      <c r="C113" s="362" t="e">
        <f>Résultats!#REF!</f>
        <v>#REF!</v>
      </c>
      <c r="D113" s="362" t="e">
        <f>Résultats!#REF!</f>
        <v>#REF!</v>
      </c>
      <c r="E113" s="364" t="e">
        <f>Résultats!#REF!</f>
        <v>#REF!</v>
      </c>
      <c r="F113" s="365" t="e">
        <f t="shared" si="64"/>
        <v>#REF!</v>
      </c>
      <c r="G113" s="365" t="e">
        <f t="shared" si="65"/>
        <v>#REF!</v>
      </c>
      <c r="H113" s="365" t="e">
        <f t="shared" si="66"/>
        <v>#REF!</v>
      </c>
      <c r="I113" s="365" t="e">
        <f t="shared" si="67"/>
        <v>#REF!</v>
      </c>
      <c r="J113" s="365" t="e">
        <f t="shared" si="68"/>
        <v>#REF!</v>
      </c>
      <c r="K113" s="365" t="e">
        <f t="shared" si="69"/>
        <v>#REF!</v>
      </c>
      <c r="L113" s="365" t="e">
        <f t="shared" si="70"/>
        <v>#REF!</v>
      </c>
      <c r="M113" s="364" t="e">
        <f t="shared" si="71"/>
        <v>#REF!</v>
      </c>
      <c r="N113" s="364" t="e">
        <f t="shared" si="72"/>
        <v>#REF!</v>
      </c>
      <c r="O113" s="364" t="e">
        <f t="shared" si="73"/>
        <v>#REF!</v>
      </c>
      <c r="P113" s="364" t="e">
        <f t="shared" si="74"/>
        <v>#REF!</v>
      </c>
    </row>
    <row r="114" spans="1:16">
      <c r="A114" s="362" t="str">
        <f>Résultats!P14</f>
        <v>AS. V. Kumzo</v>
      </c>
      <c r="B114" s="362">
        <f>Résultats!Q14</f>
        <v>0</v>
      </c>
      <c r="C114" s="362">
        <f>Résultats!R14</f>
        <v>0</v>
      </c>
      <c r="D114" s="362" t="str">
        <f>Résultats!S14</f>
        <v>Exempt</v>
      </c>
      <c r="E114" s="364">
        <f>Résultats!T14</f>
        <v>0</v>
      </c>
      <c r="F114" s="365" t="str">
        <f t="shared" si="64"/>
        <v/>
      </c>
      <c r="G114" s="365" t="str">
        <f t="shared" si="65"/>
        <v/>
      </c>
      <c r="H114" s="365" t="str">
        <f t="shared" si="66"/>
        <v/>
      </c>
      <c r="I114" s="365" t="str">
        <f t="shared" si="67"/>
        <v/>
      </c>
      <c r="J114" s="365" t="str">
        <f t="shared" si="68"/>
        <v/>
      </c>
      <c r="K114" s="365" t="str">
        <f t="shared" si="69"/>
        <v/>
      </c>
      <c r="L114" s="365" t="str">
        <f t="shared" si="70"/>
        <v/>
      </c>
      <c r="M114" s="364" t="str">
        <f t="shared" si="71"/>
        <v/>
      </c>
      <c r="N114" s="364" t="str">
        <f t="shared" si="72"/>
        <v/>
      </c>
      <c r="O114" s="364" t="str">
        <f t="shared" si="73"/>
        <v/>
      </c>
      <c r="P114" s="364" t="str">
        <f t="shared" si="74"/>
        <v/>
      </c>
    </row>
    <row r="115" spans="1:16">
      <c r="A115" s="362" t="str">
        <f>Résultats!P15</f>
        <v>AS Nayemont les Fosses</v>
      </c>
      <c r="B115" s="362">
        <f>Résultats!Q15</f>
        <v>1</v>
      </c>
      <c r="C115" s="362">
        <f>Résultats!R15</f>
        <v>5</v>
      </c>
      <c r="D115" s="362" t="str">
        <f>Résultats!S15</f>
        <v>RC TODAY</v>
      </c>
      <c r="E115" s="364" t="str">
        <f>Résultats!T15</f>
        <v>X</v>
      </c>
      <c r="F115" s="365">
        <f t="shared" si="64"/>
        <v>0</v>
      </c>
      <c r="G115" s="365">
        <f t="shared" si="65"/>
        <v>3</v>
      </c>
      <c r="H115" s="365">
        <f t="shared" si="66"/>
        <v>0</v>
      </c>
      <c r="I115" s="365">
        <f t="shared" si="67"/>
        <v>1</v>
      </c>
      <c r="J115" s="365">
        <f t="shared" si="68"/>
        <v>0</v>
      </c>
      <c r="K115" s="365">
        <f t="shared" si="69"/>
        <v>0</v>
      </c>
      <c r="L115" s="365">
        <f t="shared" si="70"/>
        <v>1</v>
      </c>
      <c r="M115" s="364">
        <f t="shared" si="71"/>
        <v>0</v>
      </c>
      <c r="N115" s="364">
        <f t="shared" si="72"/>
        <v>1</v>
      </c>
      <c r="O115" s="364">
        <f t="shared" si="73"/>
        <v>1</v>
      </c>
      <c r="P115" s="364">
        <f t="shared" si="74"/>
        <v>5</v>
      </c>
    </row>
    <row r="116" spans="1:16">
      <c r="A116" s="360" t="str">
        <f>Résultats!P18</f>
        <v>RC TODAY</v>
      </c>
      <c r="B116" s="360">
        <f>Résultats!Q18</f>
        <v>13</v>
      </c>
      <c r="C116" s="360">
        <f>Résultats!R18</f>
        <v>2</v>
      </c>
      <c r="D116" s="360" t="str">
        <f>Résultats!S18</f>
        <v>AS Girmont</v>
      </c>
      <c r="E116" t="str">
        <f>Résultats!T18</f>
        <v>X</v>
      </c>
      <c r="F116" s="1">
        <f t="shared" si="64"/>
        <v>3</v>
      </c>
      <c r="G116" s="1">
        <f t="shared" si="65"/>
        <v>0</v>
      </c>
      <c r="H116" s="1">
        <f t="shared" si="66"/>
        <v>1</v>
      </c>
      <c r="I116" s="1">
        <f t="shared" si="67"/>
        <v>0</v>
      </c>
      <c r="J116" s="1">
        <f t="shared" si="68"/>
        <v>0</v>
      </c>
      <c r="K116" s="1">
        <f t="shared" si="69"/>
        <v>0</v>
      </c>
      <c r="L116" s="1">
        <f t="shared" si="70"/>
        <v>0</v>
      </c>
      <c r="M116">
        <f t="shared" si="71"/>
        <v>1</v>
      </c>
      <c r="N116">
        <f t="shared" si="72"/>
        <v>1</v>
      </c>
      <c r="O116">
        <f t="shared" si="73"/>
        <v>13</v>
      </c>
      <c r="P116">
        <f t="shared" si="74"/>
        <v>2</v>
      </c>
    </row>
    <row r="117" spans="1:16">
      <c r="A117" s="360" t="str">
        <f>Résultats!P19</f>
        <v>FC Intersport</v>
      </c>
      <c r="B117" s="360">
        <f>Résultats!Q19</f>
        <v>7</v>
      </c>
      <c r="C117" s="360">
        <f>Résultats!R19</f>
        <v>0</v>
      </c>
      <c r="D117" s="360" t="str">
        <f>Résultats!S19</f>
        <v>US Valerio</v>
      </c>
      <c r="E117" t="str">
        <f>Résultats!T19</f>
        <v>X</v>
      </c>
      <c r="F117" s="1">
        <f t="shared" si="64"/>
        <v>3</v>
      </c>
      <c r="G117" s="1">
        <f t="shared" si="65"/>
        <v>0</v>
      </c>
      <c r="H117" s="1">
        <f t="shared" si="66"/>
        <v>1</v>
      </c>
      <c r="I117" s="1">
        <f t="shared" si="67"/>
        <v>0</v>
      </c>
      <c r="J117" s="1">
        <f t="shared" si="68"/>
        <v>0</v>
      </c>
      <c r="K117" s="1">
        <f t="shared" si="69"/>
        <v>0</v>
      </c>
      <c r="L117" s="1">
        <f t="shared" si="70"/>
        <v>0</v>
      </c>
      <c r="M117">
        <f t="shared" si="71"/>
        <v>1</v>
      </c>
      <c r="N117">
        <f t="shared" si="72"/>
        <v>1</v>
      </c>
      <c r="O117">
        <f t="shared" si="73"/>
        <v>7</v>
      </c>
      <c r="P117">
        <f t="shared" si="74"/>
        <v>0</v>
      </c>
    </row>
    <row r="118" spans="1:16">
      <c r="A118" s="360" t="str">
        <f>Résultats!P20</f>
        <v>FC Chatel</v>
      </c>
      <c r="B118" s="360">
        <f>Résultats!Q20</f>
        <v>0</v>
      </c>
      <c r="C118" s="360">
        <f>Résultats!R20</f>
        <v>1</v>
      </c>
      <c r="D118" s="360" t="str">
        <f>Résultats!S20</f>
        <v>AS. V. Kumzo</v>
      </c>
      <c r="E118" t="str">
        <f>Résultats!T20</f>
        <v>X</v>
      </c>
      <c r="F118" s="1">
        <f t="shared" si="64"/>
        <v>0</v>
      </c>
      <c r="G118" s="1">
        <f t="shared" si="65"/>
        <v>3</v>
      </c>
      <c r="H118" s="1">
        <f t="shared" si="66"/>
        <v>0</v>
      </c>
      <c r="I118" s="1">
        <f t="shared" si="67"/>
        <v>1</v>
      </c>
      <c r="J118" s="1">
        <f t="shared" si="68"/>
        <v>0</v>
      </c>
      <c r="K118" s="1">
        <f t="shared" si="69"/>
        <v>0</v>
      </c>
      <c r="L118" s="1">
        <f t="shared" si="70"/>
        <v>1</v>
      </c>
      <c r="M118">
        <f t="shared" si="71"/>
        <v>0</v>
      </c>
      <c r="N118">
        <f t="shared" si="72"/>
        <v>1</v>
      </c>
      <c r="O118">
        <f t="shared" si="73"/>
        <v>0</v>
      </c>
      <c r="P118">
        <f t="shared" si="74"/>
        <v>1</v>
      </c>
    </row>
    <row r="119" spans="1:16">
      <c r="A119" s="360" t="e">
        <f>Résultats!#REF!</f>
        <v>#REF!</v>
      </c>
      <c r="B119" s="360" t="e">
        <f>Résultats!#REF!</f>
        <v>#REF!</v>
      </c>
      <c r="C119" s="360" t="e">
        <f>Résultats!#REF!</f>
        <v>#REF!</v>
      </c>
      <c r="D119" s="360" t="e">
        <f>Résultats!#REF!</f>
        <v>#REF!</v>
      </c>
      <c r="E119" t="e">
        <f>Résultats!#REF!</f>
        <v>#REF!</v>
      </c>
      <c r="F119" s="1" t="e">
        <f t="shared" si="64"/>
        <v>#REF!</v>
      </c>
      <c r="G119" s="1" t="e">
        <f t="shared" si="65"/>
        <v>#REF!</v>
      </c>
      <c r="H119" s="1" t="e">
        <f t="shared" si="66"/>
        <v>#REF!</v>
      </c>
      <c r="I119" s="1" t="e">
        <f t="shared" si="67"/>
        <v>#REF!</v>
      </c>
      <c r="J119" s="1" t="e">
        <f t="shared" si="68"/>
        <v>#REF!</v>
      </c>
      <c r="K119" s="1" t="e">
        <f t="shared" si="69"/>
        <v>#REF!</v>
      </c>
      <c r="L119" s="1" t="e">
        <f t="shared" si="70"/>
        <v>#REF!</v>
      </c>
      <c r="M119" t="e">
        <f t="shared" si="71"/>
        <v>#REF!</v>
      </c>
      <c r="N119" t="e">
        <f t="shared" si="72"/>
        <v>#REF!</v>
      </c>
      <c r="O119" t="e">
        <f t="shared" si="73"/>
        <v>#REF!</v>
      </c>
      <c r="P119" t="e">
        <f t="shared" si="74"/>
        <v>#REF!</v>
      </c>
    </row>
    <row r="120" spans="1:16">
      <c r="A120" s="360" t="str">
        <f>Résultats!P21</f>
        <v>Marcillat Corcieux FC</v>
      </c>
      <c r="B120" s="360">
        <f>Résultats!Q21</f>
        <v>3</v>
      </c>
      <c r="C120" s="360">
        <f>Résultats!R21</f>
        <v>0</v>
      </c>
      <c r="D120" s="360" t="str">
        <f>Résultats!S21</f>
        <v>AS Nayemont les Fosses</v>
      </c>
      <c r="E120" t="str">
        <f>Résultats!T21</f>
        <v>X</v>
      </c>
      <c r="F120" s="1">
        <f t="shared" si="64"/>
        <v>3</v>
      </c>
      <c r="G120" s="1">
        <f t="shared" si="65"/>
        <v>0</v>
      </c>
      <c r="H120" s="1">
        <f t="shared" si="66"/>
        <v>1</v>
      </c>
      <c r="I120" s="1">
        <f t="shared" si="67"/>
        <v>0</v>
      </c>
      <c r="J120" s="1">
        <f t="shared" si="68"/>
        <v>0</v>
      </c>
      <c r="K120" s="1">
        <f t="shared" si="69"/>
        <v>0</v>
      </c>
      <c r="L120" s="1">
        <f t="shared" si="70"/>
        <v>0</v>
      </c>
      <c r="M120">
        <f t="shared" si="71"/>
        <v>1</v>
      </c>
      <c r="N120">
        <f t="shared" si="72"/>
        <v>1</v>
      </c>
      <c r="O120">
        <f t="shared" si="73"/>
        <v>3</v>
      </c>
      <c r="P120">
        <f t="shared" si="74"/>
        <v>0</v>
      </c>
    </row>
    <row r="121" spans="1:16">
      <c r="A121" s="360" t="str">
        <f>Résultats!P22</f>
        <v>Exempt</v>
      </c>
      <c r="B121" s="360" t="e">
        <f>Résultats!#REF!</f>
        <v>#REF!</v>
      </c>
      <c r="C121" s="360">
        <f>Résultats!R22</f>
        <v>0</v>
      </c>
      <c r="D121" s="360" t="str">
        <f>Résultats!Q22</f>
        <v>CD/MD</v>
      </c>
      <c r="E121">
        <f>Résultats!T22</f>
        <v>0</v>
      </c>
      <c r="F121" s="1" t="str">
        <f t="shared" si="64"/>
        <v/>
      </c>
      <c r="G121" s="1" t="str">
        <f t="shared" si="65"/>
        <v/>
      </c>
      <c r="H121" s="1" t="str">
        <f t="shared" si="66"/>
        <v/>
      </c>
      <c r="I121" s="1" t="str">
        <f t="shared" si="67"/>
        <v/>
      </c>
      <c r="J121" s="1" t="str">
        <f t="shared" si="68"/>
        <v/>
      </c>
      <c r="K121" s="1" t="str">
        <f t="shared" si="69"/>
        <v/>
      </c>
      <c r="L121" s="1" t="str">
        <f t="shared" si="70"/>
        <v/>
      </c>
      <c r="M121" t="str">
        <f t="shared" si="71"/>
        <v/>
      </c>
      <c r="N121" t="str">
        <f t="shared" si="72"/>
        <v/>
      </c>
      <c r="O121" t="str">
        <f t="shared" si="73"/>
        <v/>
      </c>
      <c r="P121" t="str">
        <f t="shared" si="74"/>
        <v/>
      </c>
    </row>
    <row r="122" spans="1:16">
      <c r="A122" s="362" t="str">
        <f>Résultats!P25</f>
        <v>CD/MD</v>
      </c>
      <c r="B122" s="362">
        <f>Résultats!Q25</f>
        <v>5</v>
      </c>
      <c r="C122" s="362">
        <f>Résultats!R25</f>
        <v>3</v>
      </c>
      <c r="D122" s="362" t="str">
        <f>Résultats!S25</f>
        <v>FC Chatel</v>
      </c>
      <c r="E122" s="364" t="str">
        <f>Résultats!T25</f>
        <v>X</v>
      </c>
      <c r="F122" s="365">
        <f t="shared" si="64"/>
        <v>3</v>
      </c>
      <c r="G122" s="365">
        <f t="shared" si="65"/>
        <v>0</v>
      </c>
      <c r="H122" s="365">
        <f t="shared" si="66"/>
        <v>1</v>
      </c>
      <c r="I122" s="365">
        <f t="shared" si="67"/>
        <v>0</v>
      </c>
      <c r="J122" s="365">
        <f t="shared" si="68"/>
        <v>0</v>
      </c>
      <c r="K122" s="365">
        <f t="shared" si="69"/>
        <v>0</v>
      </c>
      <c r="L122" s="365">
        <f t="shared" si="70"/>
        <v>0</v>
      </c>
      <c r="M122" s="364">
        <f t="shared" si="71"/>
        <v>1</v>
      </c>
      <c r="N122" s="364">
        <f t="shared" si="72"/>
        <v>1</v>
      </c>
      <c r="O122" s="364">
        <f t="shared" si="73"/>
        <v>5</v>
      </c>
      <c r="P122" s="364">
        <f t="shared" si="74"/>
        <v>3</v>
      </c>
    </row>
    <row r="123" spans="1:16">
      <c r="A123" s="362" t="str">
        <f>Résultats!P26</f>
        <v>AS Girmont</v>
      </c>
      <c r="B123" s="362">
        <f>Résultats!Q26</f>
        <v>1</v>
      </c>
      <c r="C123" s="362">
        <f>Résultats!R26</f>
        <v>4</v>
      </c>
      <c r="D123" s="362" t="str">
        <f>Résultats!S26</f>
        <v>FC Intersport</v>
      </c>
      <c r="E123" s="364" t="str">
        <f>Résultats!T26</f>
        <v>X</v>
      </c>
      <c r="F123" s="365">
        <f t="shared" si="64"/>
        <v>0</v>
      </c>
      <c r="G123" s="365">
        <f t="shared" si="65"/>
        <v>3</v>
      </c>
      <c r="H123" s="365">
        <f t="shared" si="66"/>
        <v>0</v>
      </c>
      <c r="I123" s="365">
        <f t="shared" si="67"/>
        <v>1</v>
      </c>
      <c r="J123" s="365">
        <f t="shared" si="68"/>
        <v>0</v>
      </c>
      <c r="K123" s="365">
        <f t="shared" si="69"/>
        <v>0</v>
      </c>
      <c r="L123" s="365">
        <f t="shared" si="70"/>
        <v>1</v>
      </c>
      <c r="M123" s="364">
        <f t="shared" si="71"/>
        <v>0</v>
      </c>
      <c r="N123" s="364">
        <f t="shared" si="72"/>
        <v>1</v>
      </c>
      <c r="O123" s="364">
        <f t="shared" si="73"/>
        <v>1</v>
      </c>
      <c r="P123" s="364">
        <f t="shared" si="74"/>
        <v>4</v>
      </c>
    </row>
    <row r="124" spans="1:16">
      <c r="A124" s="362" t="str">
        <f>Résultats!P27</f>
        <v>RC TODAY</v>
      </c>
      <c r="B124" s="362">
        <f>Résultats!Q27</f>
        <v>8</v>
      </c>
      <c r="C124" s="362">
        <f>Résultats!R27</f>
        <v>2</v>
      </c>
      <c r="D124" s="362" t="str">
        <f>Résultats!S27</f>
        <v>Marcillat Corcieux FC</v>
      </c>
      <c r="E124" s="364" t="str">
        <f>Résultats!T27</f>
        <v>X</v>
      </c>
      <c r="F124" s="365">
        <f t="shared" si="64"/>
        <v>3</v>
      </c>
      <c r="G124" s="365">
        <f t="shared" si="65"/>
        <v>0</v>
      </c>
      <c r="H124" s="365">
        <f t="shared" si="66"/>
        <v>1</v>
      </c>
      <c r="I124" s="365">
        <f t="shared" si="67"/>
        <v>0</v>
      </c>
      <c r="J124" s="365">
        <f t="shared" si="68"/>
        <v>0</v>
      </c>
      <c r="K124" s="365">
        <f t="shared" si="69"/>
        <v>0</v>
      </c>
      <c r="L124" s="365">
        <f t="shared" si="70"/>
        <v>0</v>
      </c>
      <c r="M124" s="364">
        <f t="shared" si="71"/>
        <v>1</v>
      </c>
      <c r="N124" s="364">
        <f t="shared" si="72"/>
        <v>1</v>
      </c>
      <c r="O124" s="364">
        <f t="shared" si="73"/>
        <v>8</v>
      </c>
      <c r="P124" s="364">
        <f t="shared" si="74"/>
        <v>2</v>
      </c>
    </row>
    <row r="125" spans="1:16">
      <c r="A125" s="362" t="e">
        <f>Résultats!#REF!</f>
        <v>#REF!</v>
      </c>
      <c r="B125" s="362" t="e">
        <f>Résultats!#REF!</f>
        <v>#REF!</v>
      </c>
      <c r="C125" s="362" t="e">
        <f>Résultats!#REF!</f>
        <v>#REF!</v>
      </c>
      <c r="D125" s="362" t="e">
        <f>Résultats!#REF!</f>
        <v>#REF!</v>
      </c>
      <c r="E125" s="364" t="e">
        <f>Résultats!#REF!</f>
        <v>#REF!</v>
      </c>
      <c r="F125" s="365" t="e">
        <f t="shared" si="64"/>
        <v>#REF!</v>
      </c>
      <c r="G125" s="365" t="e">
        <f t="shared" si="65"/>
        <v>#REF!</v>
      </c>
      <c r="H125" s="365" t="e">
        <f t="shared" si="66"/>
        <v>#REF!</v>
      </c>
      <c r="I125" s="365" t="e">
        <f t="shared" si="67"/>
        <v>#REF!</v>
      </c>
      <c r="J125" s="365" t="e">
        <f t="shared" si="68"/>
        <v>#REF!</v>
      </c>
      <c r="K125" s="365" t="e">
        <f t="shared" si="69"/>
        <v>#REF!</v>
      </c>
      <c r="L125" s="365" t="e">
        <f t="shared" si="70"/>
        <v>#REF!</v>
      </c>
      <c r="M125" s="364" t="e">
        <f t="shared" si="71"/>
        <v>#REF!</v>
      </c>
      <c r="N125" s="364" t="e">
        <f t="shared" si="72"/>
        <v>#REF!</v>
      </c>
      <c r="O125" s="364" t="e">
        <f t="shared" si="73"/>
        <v>#REF!</v>
      </c>
      <c r="P125" s="364" t="e">
        <f t="shared" si="74"/>
        <v>#REF!</v>
      </c>
    </row>
    <row r="126" spans="1:16">
      <c r="A126" s="362" t="str">
        <f>Résultats!P28</f>
        <v>US Valerio</v>
      </c>
      <c r="B126" s="362">
        <f>Résultats!Q28</f>
        <v>0</v>
      </c>
      <c r="C126" s="362">
        <f>Résultats!R28</f>
        <v>0</v>
      </c>
      <c r="D126" s="362" t="str">
        <f>Résultats!S28</f>
        <v>Exempt</v>
      </c>
      <c r="E126" s="364">
        <f>Résultats!T28</f>
        <v>0</v>
      </c>
      <c r="F126" s="365" t="str">
        <f t="shared" si="64"/>
        <v/>
      </c>
      <c r="G126" s="365" t="str">
        <f t="shared" si="65"/>
        <v/>
      </c>
      <c r="H126" s="365" t="str">
        <f t="shared" si="66"/>
        <v/>
      </c>
      <c r="I126" s="365" t="str">
        <f t="shared" si="67"/>
        <v/>
      </c>
      <c r="J126" s="365" t="str">
        <f t="shared" si="68"/>
        <v/>
      </c>
      <c r="K126" s="365" t="str">
        <f t="shared" si="69"/>
        <v/>
      </c>
      <c r="L126" s="365" t="str">
        <f t="shared" si="70"/>
        <v/>
      </c>
      <c r="M126" s="364" t="str">
        <f t="shared" si="71"/>
        <v/>
      </c>
      <c r="N126" s="364" t="str">
        <f t="shared" si="72"/>
        <v/>
      </c>
      <c r="O126" s="364" t="str">
        <f t="shared" si="73"/>
        <v/>
      </c>
      <c r="P126" s="364" t="str">
        <f t="shared" si="74"/>
        <v/>
      </c>
    </row>
    <row r="127" spans="1:16" ht="12.75" customHeight="1">
      <c r="A127" s="362" t="str">
        <f>Résultats!P29</f>
        <v>AS Nayemont les Fosses</v>
      </c>
      <c r="B127" s="362">
        <f>Résultats!Q29</f>
        <v>2</v>
      </c>
      <c r="C127" s="362">
        <f>Résultats!R29</f>
        <v>4</v>
      </c>
      <c r="D127" s="362" t="str">
        <f>Résultats!S29</f>
        <v>AS. V. Kumzo</v>
      </c>
      <c r="E127" s="364" t="str">
        <f>Résultats!T29</f>
        <v>X</v>
      </c>
      <c r="F127" s="365">
        <f t="shared" si="64"/>
        <v>0</v>
      </c>
      <c r="G127" s="365">
        <f t="shared" si="65"/>
        <v>3</v>
      </c>
      <c r="H127" s="365">
        <f t="shared" si="66"/>
        <v>0</v>
      </c>
      <c r="I127" s="365">
        <f t="shared" si="67"/>
        <v>1</v>
      </c>
      <c r="J127" s="365">
        <f t="shared" si="68"/>
        <v>0</v>
      </c>
      <c r="K127" s="365">
        <f t="shared" si="69"/>
        <v>0</v>
      </c>
      <c r="L127" s="365">
        <f t="shared" si="70"/>
        <v>1</v>
      </c>
      <c r="M127" s="364">
        <f t="shared" si="71"/>
        <v>0</v>
      </c>
      <c r="N127" s="364">
        <f t="shared" si="72"/>
        <v>1</v>
      </c>
      <c r="O127" s="364">
        <f t="shared" si="73"/>
        <v>2</v>
      </c>
      <c r="P127" s="364">
        <f t="shared" si="74"/>
        <v>4</v>
      </c>
    </row>
    <row r="128" spans="1:16">
      <c r="A128" s="360">
        <f>Résultats!P32</f>
        <v>0</v>
      </c>
      <c r="B128" s="360">
        <f>Résultats!Q32</f>
        <v>0</v>
      </c>
      <c r="C128" s="360">
        <f>Résultats!R32</f>
        <v>0</v>
      </c>
      <c r="D128" s="360">
        <f>Résultats!S32</f>
        <v>0</v>
      </c>
      <c r="E128" t="str">
        <f>Résultats!T32</f>
        <v/>
      </c>
      <c r="F128" s="1" t="str">
        <f t="shared" si="64"/>
        <v/>
      </c>
      <c r="G128" s="1" t="str">
        <f t="shared" si="65"/>
        <v/>
      </c>
      <c r="H128" s="1" t="str">
        <f t="shared" si="66"/>
        <v/>
      </c>
      <c r="I128" s="1" t="str">
        <f t="shared" si="67"/>
        <v/>
      </c>
      <c r="J128" s="1" t="str">
        <f t="shared" si="68"/>
        <v/>
      </c>
      <c r="K128" s="1" t="str">
        <f t="shared" si="69"/>
        <v/>
      </c>
      <c r="L128" s="1" t="str">
        <f t="shared" si="70"/>
        <v/>
      </c>
      <c r="M128" t="str">
        <f t="shared" si="71"/>
        <v/>
      </c>
      <c r="N128" t="str">
        <f t="shared" si="72"/>
        <v/>
      </c>
      <c r="O128" t="str">
        <f t="shared" si="73"/>
        <v/>
      </c>
      <c r="P128" t="str">
        <f t="shared" si="74"/>
        <v/>
      </c>
    </row>
    <row r="129" spans="1:16">
      <c r="A129" s="360">
        <f>Résultats!P33</f>
        <v>0</v>
      </c>
      <c r="B129" s="360">
        <f>Résultats!Q33</f>
        <v>0</v>
      </c>
      <c r="C129" s="360">
        <f>Résultats!R33</f>
        <v>0</v>
      </c>
      <c r="D129" s="360">
        <f>Résultats!S33</f>
        <v>0</v>
      </c>
      <c r="E129" t="str">
        <f>Résultats!T33</f>
        <v/>
      </c>
      <c r="F129" s="1" t="str">
        <f t="shared" si="64"/>
        <v/>
      </c>
      <c r="G129" s="1" t="str">
        <f t="shared" si="65"/>
        <v/>
      </c>
      <c r="H129" s="1" t="str">
        <f t="shared" si="66"/>
        <v/>
      </c>
      <c r="I129" s="1" t="str">
        <f t="shared" si="67"/>
        <v/>
      </c>
      <c r="J129" s="1" t="str">
        <f t="shared" si="68"/>
        <v/>
      </c>
      <c r="K129" s="1" t="str">
        <f t="shared" si="69"/>
        <v/>
      </c>
      <c r="L129" s="1" t="str">
        <f t="shared" si="70"/>
        <v/>
      </c>
      <c r="M129" t="str">
        <f t="shared" si="71"/>
        <v/>
      </c>
      <c r="N129" t="str">
        <f t="shared" si="72"/>
        <v/>
      </c>
      <c r="O129" t="str">
        <f t="shared" si="73"/>
        <v/>
      </c>
      <c r="P129" t="str">
        <f t="shared" si="74"/>
        <v/>
      </c>
    </row>
    <row r="130" spans="1:16">
      <c r="A130" s="360">
        <f>Résultats!P34</f>
        <v>0</v>
      </c>
      <c r="B130" s="360">
        <f>Résultats!Q34</f>
        <v>0</v>
      </c>
      <c r="C130" s="360">
        <f>Résultats!R34</f>
        <v>0</v>
      </c>
      <c r="D130" s="360">
        <f>Résultats!S34</f>
        <v>0</v>
      </c>
      <c r="E130" t="str">
        <f>Résultats!T34</f>
        <v/>
      </c>
      <c r="F130" s="1" t="str">
        <f t="shared" si="64"/>
        <v/>
      </c>
      <c r="G130" s="1" t="str">
        <f t="shared" si="65"/>
        <v/>
      </c>
      <c r="H130" s="1" t="str">
        <f t="shared" si="66"/>
        <v/>
      </c>
      <c r="I130" s="1" t="str">
        <f t="shared" si="67"/>
        <v/>
      </c>
      <c r="J130" s="1" t="str">
        <f t="shared" si="68"/>
        <v/>
      </c>
      <c r="K130" s="1" t="str">
        <f t="shared" si="69"/>
        <v/>
      </c>
      <c r="L130" s="1" t="str">
        <f t="shared" si="70"/>
        <v/>
      </c>
      <c r="M130" t="str">
        <f t="shared" si="71"/>
        <v/>
      </c>
      <c r="N130" t="str">
        <f t="shared" si="72"/>
        <v/>
      </c>
      <c r="O130" t="str">
        <f t="shared" si="73"/>
        <v/>
      </c>
      <c r="P130" t="str">
        <f t="shared" si="74"/>
        <v/>
      </c>
    </row>
    <row r="131" spans="1:16">
      <c r="A131" s="360" t="e">
        <f>Résultats!#REF!</f>
        <v>#REF!</v>
      </c>
      <c r="B131" s="360" t="e">
        <f>Résultats!#REF!</f>
        <v>#REF!</v>
      </c>
      <c r="C131" s="360" t="e">
        <f>Résultats!#REF!</f>
        <v>#REF!</v>
      </c>
      <c r="D131" s="360" t="e">
        <f>Résultats!#REF!</f>
        <v>#REF!</v>
      </c>
      <c r="E131" t="e">
        <f>Résultats!#REF!</f>
        <v>#REF!</v>
      </c>
      <c r="F131" s="1" t="e">
        <f t="shared" si="64"/>
        <v>#REF!</v>
      </c>
      <c r="G131" s="1" t="e">
        <f t="shared" si="65"/>
        <v>#REF!</v>
      </c>
      <c r="H131" s="1" t="e">
        <f t="shared" si="66"/>
        <v>#REF!</v>
      </c>
      <c r="I131" s="1" t="e">
        <f t="shared" si="67"/>
        <v>#REF!</v>
      </c>
      <c r="J131" s="1" t="e">
        <f t="shared" si="68"/>
        <v>#REF!</v>
      </c>
      <c r="K131" s="1" t="e">
        <f t="shared" si="69"/>
        <v>#REF!</v>
      </c>
      <c r="L131" s="1" t="e">
        <f t="shared" si="70"/>
        <v>#REF!</v>
      </c>
      <c r="M131" t="e">
        <f t="shared" si="71"/>
        <v>#REF!</v>
      </c>
      <c r="N131" t="e">
        <f t="shared" si="72"/>
        <v>#REF!</v>
      </c>
      <c r="O131" t="e">
        <f t="shared" si="73"/>
        <v>#REF!</v>
      </c>
      <c r="P131" t="e">
        <f t="shared" si="74"/>
        <v>#REF!</v>
      </c>
    </row>
    <row r="132" spans="1:16">
      <c r="A132" s="360">
        <f>Résultats!P35</f>
        <v>0</v>
      </c>
      <c r="B132" s="360">
        <f>Résultats!Q35</f>
        <v>0</v>
      </c>
      <c r="C132" s="360">
        <f>Résultats!R35</f>
        <v>0</v>
      </c>
      <c r="D132" s="360">
        <f>Résultats!S35</f>
        <v>0</v>
      </c>
      <c r="E132" t="str">
        <f>Résultats!T35</f>
        <v/>
      </c>
      <c r="F132" s="1" t="str">
        <f t="shared" si="64"/>
        <v/>
      </c>
      <c r="G132" s="1" t="str">
        <f t="shared" si="65"/>
        <v/>
      </c>
      <c r="H132" s="1" t="str">
        <f t="shared" si="66"/>
        <v/>
      </c>
      <c r="I132" s="1" t="str">
        <f t="shared" si="67"/>
        <v/>
      </c>
      <c r="J132" s="1" t="str">
        <f t="shared" si="68"/>
        <v/>
      </c>
      <c r="K132" s="1" t="str">
        <f t="shared" si="69"/>
        <v/>
      </c>
      <c r="L132" s="1" t="str">
        <f t="shared" si="70"/>
        <v/>
      </c>
      <c r="M132" t="str">
        <f t="shared" si="71"/>
        <v/>
      </c>
      <c r="N132" t="str">
        <f t="shared" si="72"/>
        <v/>
      </c>
      <c r="O132" t="str">
        <f t="shared" si="73"/>
        <v/>
      </c>
      <c r="P132" t="str">
        <f t="shared" si="74"/>
        <v/>
      </c>
    </row>
    <row r="133" spans="1:16">
      <c r="A133" s="360">
        <f>Résultats!P36</f>
        <v>0</v>
      </c>
      <c r="B133" s="360">
        <f>Résultats!Q36</f>
        <v>0</v>
      </c>
      <c r="C133" s="360">
        <f>Résultats!R36</f>
        <v>0</v>
      </c>
      <c r="D133" s="360">
        <f>Résultats!S36</f>
        <v>0</v>
      </c>
      <c r="E133" t="str">
        <f>Résultats!T36</f>
        <v/>
      </c>
      <c r="F133" s="1" t="str">
        <f t="shared" si="64"/>
        <v/>
      </c>
      <c r="G133" s="1" t="str">
        <f t="shared" si="65"/>
        <v/>
      </c>
      <c r="H133" s="1" t="str">
        <f t="shared" si="66"/>
        <v/>
      </c>
      <c r="I133" s="1" t="str">
        <f t="shared" si="67"/>
        <v/>
      </c>
      <c r="J133" s="1" t="str">
        <f t="shared" si="68"/>
        <v/>
      </c>
      <c r="K133" s="1" t="str">
        <f t="shared" si="69"/>
        <v/>
      </c>
      <c r="L133" s="1" t="str">
        <f t="shared" si="70"/>
        <v/>
      </c>
      <c r="M133" t="str">
        <f t="shared" si="71"/>
        <v/>
      </c>
      <c r="N133" t="str">
        <f t="shared" si="72"/>
        <v/>
      </c>
      <c r="O133" t="str">
        <f t="shared" si="73"/>
        <v/>
      </c>
      <c r="P133" t="str">
        <f t="shared" si="74"/>
        <v/>
      </c>
    </row>
  </sheetData>
  <sheetProtection selectLockedCells="1" autoFilter="0"/>
  <customSheetViews>
    <customSheetView guid="{E9D1F694-2225-49E9-B5D3-BBDFDE405BDD}" state="hidden" topLeftCell="D1">
      <pane ySplit="1" topLeftCell="A2" activePane="bottomLeft" state="frozen"/>
      <selection pane="bottomLeft" activeCell="D17" sqref="A17:IV17"/>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customSheetView>
  </customSheetViews>
  <phoneticPr fontId="32" type="noConversion"/>
  <conditionalFormatting sqref="R7 R14 R3:R4 R9:R12">
    <cfRule type="cellIs" dxfId="4" priority="33" stopIfTrue="1" operator="equal">
      <formula>#REF!</formula>
    </cfRule>
  </conditionalFormatting>
  <conditionalFormatting sqref="R5">
    <cfRule type="cellIs" dxfId="3" priority="4" stopIfTrue="1" operator="equal">
      <formula>#REF!</formula>
    </cfRule>
  </conditionalFormatting>
  <conditionalFormatting sqref="R13">
    <cfRule type="cellIs" dxfId="2" priority="3" stopIfTrue="1" operator="equal">
      <formula>#REF!</formula>
    </cfRule>
  </conditionalFormatting>
  <conditionalFormatting sqref="R8">
    <cfRule type="cellIs" dxfId="1" priority="2" stopIfTrue="1" operator="equal">
      <formula>#REF!</formula>
    </cfRule>
  </conditionalFormatting>
  <conditionalFormatting sqref="R6">
    <cfRule type="cellIs" dxfId="0" priority="1" stopIfTrue="1" operator="equal">
      <formula>#REF!</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
  <sheetViews>
    <sheetView showGridLines="0" workbookViewId="0">
      <selection activeCell="P31" sqref="P31"/>
    </sheetView>
  </sheetViews>
  <sheetFormatPr baseColWidth="10"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BL92"/>
  <sheetViews>
    <sheetView showGridLines="0" zoomScale="124" zoomScaleNormal="124" workbookViewId="0">
      <selection activeCell="S33" sqref="S33"/>
    </sheetView>
  </sheetViews>
  <sheetFormatPr baseColWidth="10" defaultRowHeight="12.75"/>
  <cols>
    <col min="1" max="1" width="18.7109375" style="1" customWidth="1"/>
    <col min="2" max="3" width="3.7109375" style="1" customWidth="1"/>
    <col min="4" max="4" width="18.7109375" style="1" customWidth="1"/>
    <col min="5" max="5" width="2.7109375" style="14" customWidth="1"/>
    <col min="6" max="6" width="18.7109375" style="1" customWidth="1"/>
    <col min="7" max="8" width="3.7109375" style="1" customWidth="1"/>
    <col min="9" max="9" width="18.7109375" style="2" customWidth="1"/>
    <col min="10" max="10" width="2.7109375" style="14" customWidth="1"/>
    <col min="11" max="11" width="18.7109375" style="2" customWidth="1"/>
    <col min="12" max="13" width="3.7109375" style="1" customWidth="1"/>
    <col min="14" max="14" width="18.7109375" style="2" customWidth="1"/>
    <col min="15" max="15" width="2.7109375" style="14" customWidth="1"/>
    <col min="16" max="16" width="18.7109375" style="2" customWidth="1"/>
    <col min="17" max="18" width="3.7109375" style="1" customWidth="1"/>
    <col min="19" max="19" width="18.7109375" style="2" customWidth="1"/>
    <col min="20" max="20" width="2.7109375" style="14" customWidth="1"/>
  </cols>
  <sheetData>
    <row r="1" spans="1:64" s="3" customFormat="1" ht="18" customHeight="1">
      <c r="A1" s="602" t="s">
        <v>263</v>
      </c>
      <c r="B1" s="603"/>
      <c r="C1" s="603"/>
      <c r="D1" s="603"/>
      <c r="E1" s="603"/>
      <c r="F1" s="603"/>
      <c r="G1" s="603"/>
      <c r="H1" s="603"/>
      <c r="I1" s="603"/>
      <c r="J1" s="603"/>
      <c r="K1" s="603"/>
      <c r="L1" s="603"/>
      <c r="M1" s="603"/>
      <c r="N1" s="603"/>
      <c r="O1" s="603"/>
      <c r="P1" s="603"/>
      <c r="Q1" s="603"/>
      <c r="R1" s="603"/>
      <c r="S1" s="603"/>
      <c r="T1" s="603"/>
      <c r="U1" s="4"/>
      <c r="V1" s="4"/>
      <c r="W1" s="4"/>
      <c r="X1" s="4"/>
      <c r="Y1" s="4"/>
      <c r="Z1" s="4"/>
      <c r="AA1" s="4"/>
      <c r="AB1" s="4"/>
      <c r="AC1" s="4"/>
      <c r="AD1" s="4"/>
      <c r="AE1" s="4"/>
      <c r="AF1" s="4"/>
      <c r="AG1" s="4"/>
      <c r="AH1" s="4"/>
      <c r="AI1" s="4"/>
      <c r="AJ1" s="4"/>
      <c r="AK1" s="4"/>
      <c r="AL1" s="4"/>
      <c r="AM1" s="4"/>
      <c r="AN1" s="4"/>
      <c r="AO1" s="4"/>
      <c r="AP1" s="4"/>
      <c r="AQ1" s="4"/>
      <c r="AR1" s="4"/>
      <c r="AS1" s="4"/>
      <c r="AT1" s="4"/>
      <c r="AU1" s="4"/>
      <c r="AV1" s="5"/>
      <c r="AW1" s="5"/>
      <c r="AX1" s="5"/>
      <c r="AY1" s="5"/>
      <c r="AZ1" s="5"/>
      <c r="BA1" s="5"/>
      <c r="BB1" s="5"/>
      <c r="BC1" s="5"/>
      <c r="BD1" s="5"/>
      <c r="BE1" s="5"/>
      <c r="BF1" s="5"/>
      <c r="BG1" s="5"/>
      <c r="BH1" s="5"/>
      <c r="BI1" s="5"/>
      <c r="BJ1" s="5"/>
      <c r="BK1" s="5"/>
      <c r="BL1" s="5"/>
    </row>
    <row r="2" spans="1:64" ht="13.5" customHeight="1" thickBot="1">
      <c r="A2" s="603"/>
      <c r="B2" s="603"/>
      <c r="C2" s="603"/>
      <c r="D2" s="603"/>
      <c r="E2" s="603"/>
      <c r="F2" s="603"/>
      <c r="G2" s="603"/>
      <c r="H2" s="603"/>
      <c r="I2" s="603"/>
      <c r="J2" s="603"/>
      <c r="K2" s="603"/>
      <c r="L2" s="603"/>
      <c r="M2" s="603"/>
      <c r="N2" s="603"/>
      <c r="O2" s="603"/>
      <c r="P2" s="603"/>
      <c r="Q2" s="603"/>
      <c r="R2" s="603"/>
      <c r="S2" s="603"/>
      <c r="T2" s="603"/>
    </row>
    <row r="3" spans="1:64" s="6" customFormat="1" ht="12" customHeight="1">
      <c r="A3" s="606" t="s">
        <v>30</v>
      </c>
      <c r="B3" s="607"/>
      <c r="C3" s="604">
        <v>42631</v>
      </c>
      <c r="D3" s="605"/>
      <c r="E3" s="28"/>
      <c r="F3" s="606" t="s">
        <v>269</v>
      </c>
      <c r="G3" s="607"/>
      <c r="H3" s="604">
        <v>42673</v>
      </c>
      <c r="I3" s="605"/>
      <c r="J3" s="28"/>
      <c r="K3" s="606" t="s">
        <v>274</v>
      </c>
      <c r="L3" s="607"/>
      <c r="M3" s="604">
        <v>42708</v>
      </c>
      <c r="N3" s="605"/>
      <c r="O3" s="30"/>
      <c r="P3" s="606" t="s">
        <v>273</v>
      </c>
      <c r="Q3" s="607"/>
      <c r="R3" s="604">
        <v>42834</v>
      </c>
      <c r="S3" s="605"/>
      <c r="T3" s="30"/>
    </row>
    <row r="4" spans="1:64" s="6" customFormat="1" ht="10.5" customHeight="1">
      <c r="A4" s="608" t="s">
        <v>28</v>
      </c>
      <c r="B4" s="609"/>
      <c r="C4" s="610"/>
      <c r="D4" s="445" t="s">
        <v>303</v>
      </c>
      <c r="E4" s="29" t="str">
        <f>IF(AND(B4&lt;&gt;"",C4&lt;&gt;""),"X","")</f>
        <v/>
      </c>
      <c r="F4" s="415" t="s">
        <v>151</v>
      </c>
      <c r="G4" s="416">
        <v>1</v>
      </c>
      <c r="H4" s="417">
        <v>5</v>
      </c>
      <c r="I4" s="418" t="s">
        <v>29</v>
      </c>
      <c r="J4" s="30" t="str">
        <f>IF(AND(G4&lt;&gt;"",H4&lt;&gt;""),"X","")</f>
        <v>X</v>
      </c>
      <c r="K4" s="449" t="s">
        <v>303</v>
      </c>
      <c r="L4" s="625" t="s">
        <v>28</v>
      </c>
      <c r="M4" s="626"/>
      <c r="N4" s="627"/>
      <c r="O4" s="30"/>
      <c r="P4" s="426" t="s">
        <v>29</v>
      </c>
      <c r="Q4" s="424">
        <v>6</v>
      </c>
      <c r="R4" s="424">
        <v>1</v>
      </c>
      <c r="S4" s="425" t="s">
        <v>151</v>
      </c>
      <c r="T4" s="30" t="str">
        <f>IF(AND(Q4&lt;&gt;"",R4&lt;&gt;""),"X","")</f>
        <v>X</v>
      </c>
    </row>
    <row r="5" spans="1:64" s="6" customFormat="1" ht="10.5" customHeight="1">
      <c r="A5" s="419" t="s">
        <v>150</v>
      </c>
      <c r="B5" s="416">
        <v>0</v>
      </c>
      <c r="C5" s="416">
        <v>3</v>
      </c>
      <c r="D5" s="418" t="s">
        <v>27</v>
      </c>
      <c r="E5" s="29" t="str">
        <f t="shared" ref="E5:E44" si="0">IF(AND(B5&lt;&gt;"",C5&lt;&gt;""),"X","")</f>
        <v>X</v>
      </c>
      <c r="F5" s="608" t="s">
        <v>149</v>
      </c>
      <c r="G5" s="609"/>
      <c r="H5" s="610"/>
      <c r="I5" s="445" t="s">
        <v>303</v>
      </c>
      <c r="J5" s="30"/>
      <c r="K5" s="426" t="s">
        <v>27</v>
      </c>
      <c r="L5" s="424">
        <v>3</v>
      </c>
      <c r="M5" s="424">
        <v>0</v>
      </c>
      <c r="N5" s="425" t="s">
        <v>150</v>
      </c>
      <c r="O5" s="30" t="str">
        <f>IF(AND(L5&lt;&gt;"",M5&lt;&gt;""),"X","")</f>
        <v>X</v>
      </c>
      <c r="P5" s="449" t="s">
        <v>303</v>
      </c>
      <c r="Q5" s="625" t="s">
        <v>149</v>
      </c>
      <c r="R5" s="626"/>
      <c r="S5" s="627"/>
      <c r="T5" s="30"/>
    </row>
    <row r="6" spans="1:64" s="6" customFormat="1" ht="10.5" customHeight="1">
      <c r="A6" s="420" t="s">
        <v>29</v>
      </c>
      <c r="B6" s="416">
        <v>3</v>
      </c>
      <c r="C6" s="416">
        <v>8</v>
      </c>
      <c r="D6" s="435" t="s">
        <v>279</v>
      </c>
      <c r="E6" s="29" t="str">
        <f t="shared" si="0"/>
        <v>X</v>
      </c>
      <c r="F6" s="431" t="s">
        <v>279</v>
      </c>
      <c r="G6" s="416">
        <v>12</v>
      </c>
      <c r="H6" s="416">
        <v>2</v>
      </c>
      <c r="I6" s="418" t="s">
        <v>150</v>
      </c>
      <c r="J6" s="30" t="str">
        <f t="shared" ref="J6:J36" si="1">IF(AND(G6&lt;&gt;"",H6&lt;&gt;""),"X","")</f>
        <v>X</v>
      </c>
      <c r="K6" s="433" t="s">
        <v>279</v>
      </c>
      <c r="L6" s="424">
        <v>5</v>
      </c>
      <c r="M6" s="424">
        <v>4</v>
      </c>
      <c r="N6" s="425" t="s">
        <v>29</v>
      </c>
      <c r="O6" s="30" t="str">
        <f t="shared" ref="O6:O35" si="2">IF(AND(L6&lt;&gt;"",M6&lt;&gt;""),"X","")</f>
        <v>X</v>
      </c>
      <c r="P6" s="426" t="s">
        <v>150</v>
      </c>
      <c r="Q6" s="424">
        <v>0</v>
      </c>
      <c r="R6" s="424">
        <v>7</v>
      </c>
      <c r="S6" s="432" t="s">
        <v>279</v>
      </c>
      <c r="T6" s="30" t="str">
        <f t="shared" ref="T6:T36" si="3">IF(AND(Q6&lt;&gt;"",R6&lt;&gt;""),"X","")</f>
        <v>X</v>
      </c>
    </row>
    <row r="7" spans="1:64" s="6" customFormat="1" ht="10.5" customHeight="1">
      <c r="A7" s="420" t="s">
        <v>151</v>
      </c>
      <c r="B7" s="416">
        <v>2</v>
      </c>
      <c r="C7" s="416">
        <v>4</v>
      </c>
      <c r="D7" s="418" t="s">
        <v>149</v>
      </c>
      <c r="E7" s="29" t="str">
        <f t="shared" si="0"/>
        <v>X</v>
      </c>
      <c r="F7" s="420" t="s">
        <v>148</v>
      </c>
      <c r="G7" s="416">
        <v>6</v>
      </c>
      <c r="H7" s="416">
        <v>2</v>
      </c>
      <c r="I7" s="418" t="s">
        <v>27</v>
      </c>
      <c r="J7" s="30" t="str">
        <f t="shared" si="1"/>
        <v>X</v>
      </c>
      <c r="K7" s="426" t="s">
        <v>149</v>
      </c>
      <c r="L7" s="424">
        <v>5</v>
      </c>
      <c r="M7" s="424">
        <v>0</v>
      </c>
      <c r="N7" s="425" t="s">
        <v>151</v>
      </c>
      <c r="O7" s="30" t="str">
        <f t="shared" si="2"/>
        <v>X</v>
      </c>
      <c r="P7" s="426" t="s">
        <v>27</v>
      </c>
      <c r="Q7" s="424">
        <v>3</v>
      </c>
      <c r="R7" s="424">
        <v>0</v>
      </c>
      <c r="S7" s="425" t="s">
        <v>148</v>
      </c>
      <c r="T7" s="30" t="str">
        <f t="shared" si="3"/>
        <v>X</v>
      </c>
    </row>
    <row r="8" spans="1:64" s="6" customFormat="1" ht="10.5" customHeight="1" thickBot="1">
      <c r="A8" s="421" t="s">
        <v>127</v>
      </c>
      <c r="B8" s="422">
        <v>6</v>
      </c>
      <c r="C8" s="422">
        <v>0</v>
      </c>
      <c r="D8" s="423" t="s">
        <v>148</v>
      </c>
      <c r="E8" s="29" t="str">
        <f t="shared" si="0"/>
        <v>X</v>
      </c>
      <c r="F8" s="421" t="s">
        <v>127</v>
      </c>
      <c r="G8" s="422">
        <v>6</v>
      </c>
      <c r="H8" s="422">
        <v>0</v>
      </c>
      <c r="I8" s="423" t="s">
        <v>28</v>
      </c>
      <c r="J8" s="30" t="str">
        <f t="shared" si="1"/>
        <v>X</v>
      </c>
      <c r="K8" s="427" t="s">
        <v>148</v>
      </c>
      <c r="L8" s="428">
        <v>2</v>
      </c>
      <c r="M8" s="428">
        <v>5</v>
      </c>
      <c r="N8" s="429" t="s">
        <v>127</v>
      </c>
      <c r="O8" s="30" t="str">
        <f t="shared" si="2"/>
        <v>X</v>
      </c>
      <c r="P8" s="427" t="s">
        <v>28</v>
      </c>
      <c r="Q8" s="428">
        <v>2</v>
      </c>
      <c r="R8" s="428">
        <v>1</v>
      </c>
      <c r="S8" s="429" t="s">
        <v>127</v>
      </c>
      <c r="T8" s="30" t="str">
        <f t="shared" si="3"/>
        <v>X</v>
      </c>
    </row>
    <row r="9" spans="1:64" s="6" customFormat="1" ht="10.5" customHeight="1" thickBot="1">
      <c r="A9" s="31" t="s">
        <v>0</v>
      </c>
      <c r="B9" s="32">
        <f>SUM(B4:B8)</f>
        <v>11</v>
      </c>
      <c r="C9" s="32">
        <f>SUM(C4:C8)</f>
        <v>15</v>
      </c>
      <c r="D9" s="33">
        <f>B9+C9</f>
        <v>26</v>
      </c>
      <c r="E9" s="29"/>
      <c r="F9" s="31" t="s">
        <v>0</v>
      </c>
      <c r="G9" s="32">
        <f>SUM(G4:G8)</f>
        <v>25</v>
      </c>
      <c r="H9" s="32">
        <f>SUM(H4:H8)</f>
        <v>9</v>
      </c>
      <c r="I9" s="33">
        <f>+G9+H9</f>
        <v>34</v>
      </c>
      <c r="J9" s="30"/>
      <c r="K9" s="31" t="s">
        <v>0</v>
      </c>
      <c r="L9" s="32">
        <f>SUM(L4:L8)</f>
        <v>15</v>
      </c>
      <c r="M9" s="32">
        <f>SUM(M4:M8)</f>
        <v>9</v>
      </c>
      <c r="N9" s="33">
        <f>L9+M9</f>
        <v>24</v>
      </c>
      <c r="O9" s="30"/>
      <c r="P9" s="31" t="s">
        <v>0</v>
      </c>
      <c r="Q9" s="32">
        <f>SUM(Q4:Q8)</f>
        <v>11</v>
      </c>
      <c r="R9" s="32">
        <f>SUM(R4:R8)</f>
        <v>9</v>
      </c>
      <c r="S9" s="33">
        <f>+Q9+R9</f>
        <v>20</v>
      </c>
      <c r="T9" s="30"/>
    </row>
    <row r="10" spans="1:64" s="6" customFormat="1" ht="12" customHeight="1">
      <c r="A10" s="606" t="s">
        <v>31</v>
      </c>
      <c r="B10" s="607"/>
      <c r="C10" s="604">
        <v>42638</v>
      </c>
      <c r="D10" s="605"/>
      <c r="E10" s="29"/>
      <c r="F10" s="606" t="s">
        <v>37</v>
      </c>
      <c r="G10" s="607"/>
      <c r="H10" s="604">
        <v>42680</v>
      </c>
      <c r="I10" s="605"/>
      <c r="J10" s="30"/>
      <c r="K10" s="606" t="s">
        <v>275</v>
      </c>
      <c r="L10" s="607"/>
      <c r="M10" s="604">
        <v>42792</v>
      </c>
      <c r="N10" s="605"/>
      <c r="O10" s="30"/>
      <c r="P10" s="606" t="s">
        <v>36</v>
      </c>
      <c r="Q10" s="607"/>
      <c r="R10" s="604">
        <v>42848</v>
      </c>
      <c r="S10" s="605"/>
      <c r="T10" s="30"/>
    </row>
    <row r="11" spans="1:64" s="6" customFormat="1" ht="10.5" customHeight="1">
      <c r="A11" s="415" t="s">
        <v>27</v>
      </c>
      <c r="B11" s="416">
        <v>5</v>
      </c>
      <c r="C11" s="417">
        <v>2</v>
      </c>
      <c r="D11" s="418" t="s">
        <v>28</v>
      </c>
      <c r="E11" s="29" t="str">
        <f t="shared" si="0"/>
        <v>X</v>
      </c>
      <c r="F11" s="415" t="s">
        <v>28</v>
      </c>
      <c r="G11" s="416">
        <v>1</v>
      </c>
      <c r="H11" s="417">
        <v>3</v>
      </c>
      <c r="I11" s="418" t="s">
        <v>150</v>
      </c>
      <c r="J11" s="30" t="str">
        <f t="shared" si="1"/>
        <v>X</v>
      </c>
      <c r="K11" s="426" t="s">
        <v>28</v>
      </c>
      <c r="L11" s="424">
        <v>0</v>
      </c>
      <c r="M11" s="424">
        <v>3</v>
      </c>
      <c r="N11" s="425" t="s">
        <v>27</v>
      </c>
      <c r="O11" s="30" t="str">
        <f t="shared" si="2"/>
        <v>X</v>
      </c>
      <c r="P11" s="426" t="s">
        <v>150</v>
      </c>
      <c r="Q11" s="424">
        <v>3</v>
      </c>
      <c r="R11" s="424">
        <v>2</v>
      </c>
      <c r="S11" s="425" t="s">
        <v>28</v>
      </c>
      <c r="T11" s="30" t="str">
        <f t="shared" si="3"/>
        <v>X</v>
      </c>
    </row>
    <row r="12" spans="1:64" s="6" customFormat="1" ht="10.5" customHeight="1">
      <c r="A12" s="419" t="s">
        <v>149</v>
      </c>
      <c r="B12" s="416">
        <v>1</v>
      </c>
      <c r="C12" s="416">
        <v>2</v>
      </c>
      <c r="D12" s="418" t="s">
        <v>127</v>
      </c>
      <c r="E12" s="29" t="str">
        <f t="shared" si="0"/>
        <v>X</v>
      </c>
      <c r="F12" s="419" t="s">
        <v>27</v>
      </c>
      <c r="G12" s="416">
        <v>1</v>
      </c>
      <c r="H12" s="416">
        <v>3</v>
      </c>
      <c r="I12" s="418" t="s">
        <v>149</v>
      </c>
      <c r="J12" s="30" t="str">
        <f t="shared" si="1"/>
        <v>X</v>
      </c>
      <c r="K12" s="426" t="s">
        <v>127</v>
      </c>
      <c r="L12" s="424">
        <v>5</v>
      </c>
      <c r="M12" s="424">
        <v>2</v>
      </c>
      <c r="N12" s="425" t="s">
        <v>149</v>
      </c>
      <c r="O12" s="30" t="str">
        <f t="shared" si="2"/>
        <v>X</v>
      </c>
      <c r="P12" s="426" t="s">
        <v>149</v>
      </c>
      <c r="Q12" s="424">
        <v>3</v>
      </c>
      <c r="R12" s="424">
        <v>1</v>
      </c>
      <c r="S12" s="425" t="s">
        <v>27</v>
      </c>
      <c r="T12" s="30" t="str">
        <f t="shared" si="3"/>
        <v>X</v>
      </c>
    </row>
    <row r="13" spans="1:64" s="6" customFormat="1" ht="10.5" customHeight="1">
      <c r="A13" s="431" t="s">
        <v>279</v>
      </c>
      <c r="B13" s="416">
        <v>7</v>
      </c>
      <c r="C13" s="416">
        <v>2</v>
      </c>
      <c r="D13" s="418" t="s">
        <v>151</v>
      </c>
      <c r="E13" s="29" t="str">
        <f t="shared" si="0"/>
        <v>X</v>
      </c>
      <c r="F13" s="420" t="s">
        <v>29</v>
      </c>
      <c r="G13" s="416">
        <v>0</v>
      </c>
      <c r="H13" s="416">
        <v>0</v>
      </c>
      <c r="I13" s="418" t="s">
        <v>127</v>
      </c>
      <c r="J13" s="30" t="str">
        <f t="shared" si="1"/>
        <v>X</v>
      </c>
      <c r="K13" s="426" t="s">
        <v>151</v>
      </c>
      <c r="L13" s="424">
        <v>1</v>
      </c>
      <c r="M13" s="424">
        <v>6</v>
      </c>
      <c r="N13" s="432" t="s">
        <v>279</v>
      </c>
      <c r="O13" s="30" t="str">
        <f t="shared" si="2"/>
        <v>X</v>
      </c>
      <c r="P13" s="426" t="s">
        <v>127</v>
      </c>
      <c r="Q13" s="424">
        <v>5</v>
      </c>
      <c r="R13" s="424">
        <v>0</v>
      </c>
      <c r="S13" s="425" t="s">
        <v>29</v>
      </c>
      <c r="T13" s="30" t="str">
        <f t="shared" si="3"/>
        <v>X</v>
      </c>
    </row>
    <row r="14" spans="1:64" s="6" customFormat="1" ht="10.5" customHeight="1">
      <c r="A14" s="446" t="s">
        <v>303</v>
      </c>
      <c r="B14" s="611" t="s">
        <v>29</v>
      </c>
      <c r="C14" s="609"/>
      <c r="D14" s="612"/>
      <c r="E14" s="29"/>
      <c r="F14" s="446" t="s">
        <v>303</v>
      </c>
      <c r="G14" s="611" t="s">
        <v>151</v>
      </c>
      <c r="H14" s="609"/>
      <c r="I14" s="612"/>
      <c r="J14" s="30"/>
      <c r="K14" s="628" t="s">
        <v>29</v>
      </c>
      <c r="L14" s="626"/>
      <c r="M14" s="629"/>
      <c r="N14" s="450" t="s">
        <v>303</v>
      </c>
      <c r="O14" s="30"/>
      <c r="P14" s="628" t="s">
        <v>151</v>
      </c>
      <c r="Q14" s="626"/>
      <c r="R14" s="629"/>
      <c r="S14" s="450" t="s">
        <v>303</v>
      </c>
      <c r="T14" s="30"/>
    </row>
    <row r="15" spans="1:64" s="6" customFormat="1" ht="10.5" customHeight="1" thickBot="1">
      <c r="A15" s="421" t="s">
        <v>148</v>
      </c>
      <c r="B15" s="422">
        <v>6</v>
      </c>
      <c r="C15" s="422">
        <v>0</v>
      </c>
      <c r="D15" s="423" t="s">
        <v>150</v>
      </c>
      <c r="E15" s="29" t="str">
        <f t="shared" si="0"/>
        <v>X</v>
      </c>
      <c r="F15" s="436" t="s">
        <v>279</v>
      </c>
      <c r="G15" s="422">
        <v>4</v>
      </c>
      <c r="H15" s="422">
        <v>1</v>
      </c>
      <c r="I15" s="423" t="s">
        <v>148</v>
      </c>
      <c r="J15" s="30" t="str">
        <f t="shared" si="1"/>
        <v>X</v>
      </c>
      <c r="K15" s="427" t="s">
        <v>150</v>
      </c>
      <c r="L15" s="428">
        <v>2</v>
      </c>
      <c r="M15" s="428">
        <v>2</v>
      </c>
      <c r="N15" s="429" t="s">
        <v>148</v>
      </c>
      <c r="O15" s="30" t="str">
        <f t="shared" si="2"/>
        <v>X</v>
      </c>
      <c r="P15" s="427" t="s">
        <v>148</v>
      </c>
      <c r="Q15" s="428">
        <v>1</v>
      </c>
      <c r="R15" s="428">
        <v>5</v>
      </c>
      <c r="S15" s="434" t="s">
        <v>279</v>
      </c>
      <c r="T15" s="30" t="str">
        <f t="shared" si="3"/>
        <v>X</v>
      </c>
    </row>
    <row r="16" spans="1:64" s="6" customFormat="1" ht="10.5" customHeight="1" thickBot="1">
      <c r="A16" s="31" t="s">
        <v>0</v>
      </c>
      <c r="B16" s="32">
        <f>SUM(B11:B15)</f>
        <v>19</v>
      </c>
      <c r="C16" s="32">
        <f>SUM(C11:C15)</f>
        <v>6</v>
      </c>
      <c r="D16" s="33">
        <f>B16+C16</f>
        <v>25</v>
      </c>
      <c r="E16" s="29"/>
      <c r="F16" s="31" t="s">
        <v>0</v>
      </c>
      <c r="G16" s="32">
        <f>SUM(G11:G15)</f>
        <v>6</v>
      </c>
      <c r="H16" s="32">
        <f>SUM(H11:H15)</f>
        <v>7</v>
      </c>
      <c r="I16" s="33">
        <f>+G16+H16</f>
        <v>13</v>
      </c>
      <c r="J16" s="30"/>
      <c r="K16" s="31" t="s">
        <v>0</v>
      </c>
      <c r="L16" s="32">
        <f>SUM(L11:L15)</f>
        <v>8</v>
      </c>
      <c r="M16" s="32">
        <f>SUM(M11:M15)</f>
        <v>13</v>
      </c>
      <c r="N16" s="33">
        <f>L16+M16</f>
        <v>21</v>
      </c>
      <c r="O16" s="30"/>
      <c r="P16" s="31" t="s">
        <v>0</v>
      </c>
      <c r="Q16" s="32">
        <f>SUM(Q11:Q15)</f>
        <v>12</v>
      </c>
      <c r="R16" s="32">
        <f>SUM(R11:R15)</f>
        <v>8</v>
      </c>
      <c r="S16" s="33">
        <f>+Q16+R16</f>
        <v>20</v>
      </c>
      <c r="T16" s="30"/>
    </row>
    <row r="17" spans="1:20" s="6" customFormat="1" ht="12" customHeight="1">
      <c r="A17" s="606" t="s">
        <v>32</v>
      </c>
      <c r="B17" s="607"/>
      <c r="C17" s="604">
        <v>42652</v>
      </c>
      <c r="D17" s="605"/>
      <c r="E17" s="29"/>
      <c r="F17" s="606" t="s">
        <v>38</v>
      </c>
      <c r="G17" s="607"/>
      <c r="H17" s="604">
        <v>42694</v>
      </c>
      <c r="I17" s="605"/>
      <c r="J17" s="30"/>
      <c r="K17" s="349" t="s">
        <v>270</v>
      </c>
      <c r="L17" s="350"/>
      <c r="M17" s="604">
        <v>42799</v>
      </c>
      <c r="N17" s="624"/>
      <c r="O17" s="30"/>
      <c r="P17" s="349" t="s">
        <v>276</v>
      </c>
      <c r="Q17" s="350"/>
      <c r="R17" s="604">
        <v>42869</v>
      </c>
      <c r="S17" s="624"/>
      <c r="T17" s="30"/>
    </row>
    <row r="18" spans="1:20" s="6" customFormat="1" ht="10.5" customHeight="1">
      <c r="A18" s="415" t="s">
        <v>28</v>
      </c>
      <c r="B18" s="416">
        <v>0</v>
      </c>
      <c r="C18" s="417">
        <v>5</v>
      </c>
      <c r="D18" s="418" t="s">
        <v>148</v>
      </c>
      <c r="E18" s="29" t="str">
        <f t="shared" si="0"/>
        <v>X</v>
      </c>
      <c r="F18" s="415" t="s">
        <v>28</v>
      </c>
      <c r="G18" s="416">
        <v>1</v>
      </c>
      <c r="H18" s="417">
        <v>11</v>
      </c>
      <c r="I18" s="435" t="s">
        <v>279</v>
      </c>
      <c r="J18" s="30" t="str">
        <f t="shared" si="1"/>
        <v>X</v>
      </c>
      <c r="K18" s="426" t="s">
        <v>148</v>
      </c>
      <c r="L18" s="424">
        <v>2</v>
      </c>
      <c r="M18" s="424">
        <v>4</v>
      </c>
      <c r="N18" s="425" t="s">
        <v>28</v>
      </c>
      <c r="O18" s="30" t="str">
        <f t="shared" si="2"/>
        <v>X</v>
      </c>
      <c r="P18" s="433" t="s">
        <v>279</v>
      </c>
      <c r="Q18" s="424">
        <v>13</v>
      </c>
      <c r="R18" s="424">
        <v>2</v>
      </c>
      <c r="S18" s="425" t="s">
        <v>28</v>
      </c>
      <c r="T18" s="30" t="str">
        <f t="shared" si="3"/>
        <v>X</v>
      </c>
    </row>
    <row r="19" spans="1:20" s="6" customFormat="1" ht="10.5" customHeight="1">
      <c r="A19" s="419" t="s">
        <v>150</v>
      </c>
      <c r="B19" s="416">
        <v>2</v>
      </c>
      <c r="C19" s="416">
        <v>0</v>
      </c>
      <c r="D19" s="418" t="s">
        <v>149</v>
      </c>
      <c r="E19" s="29" t="str">
        <f t="shared" si="0"/>
        <v>X</v>
      </c>
      <c r="F19" s="419" t="s">
        <v>150</v>
      </c>
      <c r="G19" s="416">
        <v>0</v>
      </c>
      <c r="H19" s="416">
        <v>2</v>
      </c>
      <c r="I19" s="418" t="s">
        <v>29</v>
      </c>
      <c r="J19" s="30" t="str">
        <f t="shared" si="1"/>
        <v>X</v>
      </c>
      <c r="K19" s="426" t="s">
        <v>149</v>
      </c>
      <c r="L19" s="424">
        <v>4</v>
      </c>
      <c r="M19" s="424">
        <v>1</v>
      </c>
      <c r="N19" s="425" t="s">
        <v>150</v>
      </c>
      <c r="O19" s="30" t="str">
        <f t="shared" si="2"/>
        <v>X</v>
      </c>
      <c r="P19" s="426" t="s">
        <v>29</v>
      </c>
      <c r="Q19" s="424">
        <v>7</v>
      </c>
      <c r="R19" s="424">
        <v>0</v>
      </c>
      <c r="S19" s="425" t="s">
        <v>150</v>
      </c>
      <c r="T19" s="30" t="str">
        <f t="shared" si="3"/>
        <v>X</v>
      </c>
    </row>
    <row r="20" spans="1:20" s="6" customFormat="1" ht="10.5" customHeight="1">
      <c r="A20" s="420" t="s">
        <v>29</v>
      </c>
      <c r="B20" s="416">
        <v>2</v>
      </c>
      <c r="C20" s="416">
        <v>3</v>
      </c>
      <c r="D20" s="418" t="s">
        <v>27</v>
      </c>
      <c r="E20" s="29" t="str">
        <f t="shared" si="0"/>
        <v>X</v>
      </c>
      <c r="F20" s="420" t="s">
        <v>151</v>
      </c>
      <c r="G20" s="416">
        <v>1</v>
      </c>
      <c r="H20" s="416">
        <v>3</v>
      </c>
      <c r="I20" s="418" t="s">
        <v>27</v>
      </c>
      <c r="J20" s="30" t="str">
        <f t="shared" si="1"/>
        <v>X</v>
      </c>
      <c r="K20" s="426" t="s">
        <v>27</v>
      </c>
      <c r="L20" s="424">
        <v>0</v>
      </c>
      <c r="M20" s="424">
        <v>3</v>
      </c>
      <c r="N20" s="425" t="s">
        <v>29</v>
      </c>
      <c r="O20" s="30" t="str">
        <f t="shared" si="2"/>
        <v>X</v>
      </c>
      <c r="P20" s="426" t="s">
        <v>27</v>
      </c>
      <c r="Q20" s="424">
        <v>0</v>
      </c>
      <c r="R20" s="424">
        <v>1</v>
      </c>
      <c r="S20" s="425" t="s">
        <v>151</v>
      </c>
      <c r="T20" s="30" t="str">
        <f t="shared" si="3"/>
        <v>X</v>
      </c>
    </row>
    <row r="21" spans="1:20" s="6" customFormat="1" ht="10.5" customHeight="1">
      <c r="A21" s="446" t="s">
        <v>303</v>
      </c>
      <c r="B21" s="613" t="s">
        <v>279</v>
      </c>
      <c r="C21" s="614"/>
      <c r="D21" s="615"/>
      <c r="E21" s="29"/>
      <c r="F21" s="420" t="s">
        <v>148</v>
      </c>
      <c r="G21" s="416">
        <v>4</v>
      </c>
      <c r="H21" s="416">
        <v>5</v>
      </c>
      <c r="I21" s="418" t="s">
        <v>149</v>
      </c>
      <c r="J21" s="30" t="str">
        <f t="shared" si="1"/>
        <v>X</v>
      </c>
      <c r="K21" s="632" t="s">
        <v>279</v>
      </c>
      <c r="L21" s="633"/>
      <c r="M21" s="634"/>
      <c r="N21" s="450" t="s">
        <v>303</v>
      </c>
      <c r="O21" s="30" t="str">
        <f t="shared" si="2"/>
        <v/>
      </c>
      <c r="P21" s="426" t="s">
        <v>149</v>
      </c>
      <c r="Q21" s="424">
        <v>3</v>
      </c>
      <c r="R21" s="424">
        <v>0</v>
      </c>
      <c r="S21" s="425" t="s">
        <v>148</v>
      </c>
      <c r="T21" s="30" t="str">
        <f t="shared" si="3"/>
        <v>X</v>
      </c>
    </row>
    <row r="22" spans="1:20" s="6" customFormat="1" ht="10.5" customHeight="1" thickBot="1">
      <c r="A22" s="421" t="s">
        <v>127</v>
      </c>
      <c r="B22" s="422">
        <v>4</v>
      </c>
      <c r="C22" s="422">
        <v>1</v>
      </c>
      <c r="D22" s="423" t="s">
        <v>151</v>
      </c>
      <c r="E22" s="29" t="str">
        <f t="shared" si="0"/>
        <v>X</v>
      </c>
      <c r="F22" s="622" t="s">
        <v>127</v>
      </c>
      <c r="G22" s="620"/>
      <c r="H22" s="623"/>
      <c r="I22" s="447" t="s">
        <v>303</v>
      </c>
      <c r="J22" s="30"/>
      <c r="K22" s="427" t="s">
        <v>151</v>
      </c>
      <c r="L22" s="428">
        <v>2</v>
      </c>
      <c r="M22" s="428">
        <v>3</v>
      </c>
      <c r="N22" s="429" t="s">
        <v>127</v>
      </c>
      <c r="O22" s="30" t="str">
        <f t="shared" si="2"/>
        <v>X</v>
      </c>
      <c r="P22" s="451" t="s">
        <v>303</v>
      </c>
      <c r="Q22" s="630" t="s">
        <v>127</v>
      </c>
      <c r="R22" s="617"/>
      <c r="S22" s="631"/>
      <c r="T22" s="30"/>
    </row>
    <row r="23" spans="1:20" s="6" customFormat="1" ht="10.5" customHeight="1" thickBot="1">
      <c r="A23" s="31" t="s">
        <v>0</v>
      </c>
      <c r="B23" s="32">
        <f>SUM(B18:B22)</f>
        <v>8</v>
      </c>
      <c r="C23" s="32">
        <f>SUM(C18:C22)</f>
        <v>9</v>
      </c>
      <c r="D23" s="33">
        <f>B23+C23</f>
        <v>17</v>
      </c>
      <c r="E23" s="29"/>
      <c r="F23" s="31" t="s">
        <v>0</v>
      </c>
      <c r="G23" s="32">
        <f>SUM(G18:G22)</f>
        <v>6</v>
      </c>
      <c r="H23" s="32">
        <f>SUM(H18:H22)</f>
        <v>21</v>
      </c>
      <c r="I23" s="33">
        <f>+G23+H23</f>
        <v>27</v>
      </c>
      <c r="J23" s="30"/>
      <c r="K23" s="31" t="s">
        <v>0</v>
      </c>
      <c r="L23" s="32">
        <f>SUM(L18:L22)</f>
        <v>8</v>
      </c>
      <c r="M23" s="32">
        <f>SUM(M18:M22)</f>
        <v>11</v>
      </c>
      <c r="N23" s="33">
        <f>+L23+M23</f>
        <v>19</v>
      </c>
      <c r="O23" s="30"/>
      <c r="P23" s="31" t="s">
        <v>0</v>
      </c>
      <c r="Q23" s="32">
        <f>SUM(Q18:Q22)</f>
        <v>23</v>
      </c>
      <c r="R23" s="32">
        <f>SUM(R18:R22)</f>
        <v>3</v>
      </c>
      <c r="S23" s="33">
        <f>+Q23+R23</f>
        <v>26</v>
      </c>
      <c r="T23" s="30"/>
    </row>
    <row r="24" spans="1:20" s="6" customFormat="1" ht="12" customHeight="1">
      <c r="A24" s="606" t="s">
        <v>33</v>
      </c>
      <c r="B24" s="607"/>
      <c r="C24" s="604">
        <v>42659</v>
      </c>
      <c r="D24" s="605"/>
      <c r="E24" s="29"/>
      <c r="F24" s="606" t="s">
        <v>35</v>
      </c>
      <c r="G24" s="607"/>
      <c r="H24" s="604">
        <v>42701</v>
      </c>
      <c r="I24" s="605"/>
      <c r="J24" s="30"/>
      <c r="K24" s="349" t="s">
        <v>271</v>
      </c>
      <c r="L24" s="350"/>
      <c r="M24" s="604">
        <v>42813</v>
      </c>
      <c r="N24" s="624"/>
      <c r="O24" s="30"/>
      <c r="P24" s="349" t="s">
        <v>277</v>
      </c>
      <c r="Q24" s="350"/>
      <c r="R24" s="604">
        <v>42883</v>
      </c>
      <c r="S24" s="624"/>
      <c r="T24" s="30"/>
    </row>
    <row r="25" spans="1:20" s="6" customFormat="1" ht="10.5" customHeight="1">
      <c r="A25" s="608" t="s">
        <v>27</v>
      </c>
      <c r="B25" s="609"/>
      <c r="C25" s="610"/>
      <c r="D25" s="445" t="s">
        <v>303</v>
      </c>
      <c r="E25" s="29"/>
      <c r="F25" s="415" t="s">
        <v>27</v>
      </c>
      <c r="G25" s="416">
        <v>1</v>
      </c>
      <c r="H25" s="417">
        <v>3</v>
      </c>
      <c r="I25" s="418" t="s">
        <v>127</v>
      </c>
      <c r="J25" s="30" t="str">
        <f t="shared" si="1"/>
        <v>X</v>
      </c>
      <c r="K25" s="449" t="s">
        <v>303</v>
      </c>
      <c r="L25" s="625" t="s">
        <v>27</v>
      </c>
      <c r="M25" s="626"/>
      <c r="N25" s="627"/>
      <c r="O25" s="30"/>
      <c r="P25" s="426" t="s">
        <v>127</v>
      </c>
      <c r="Q25" s="424">
        <v>5</v>
      </c>
      <c r="R25" s="424">
        <v>3</v>
      </c>
      <c r="S25" s="425" t="s">
        <v>27</v>
      </c>
      <c r="T25" s="30" t="str">
        <f t="shared" si="3"/>
        <v>X</v>
      </c>
    </row>
    <row r="26" spans="1:20" s="6" customFormat="1" ht="10.5" customHeight="1">
      <c r="A26" s="419" t="s">
        <v>151</v>
      </c>
      <c r="B26" s="416">
        <v>0</v>
      </c>
      <c r="C26" s="416">
        <v>2</v>
      </c>
      <c r="D26" s="418" t="s">
        <v>150</v>
      </c>
      <c r="E26" s="29" t="str">
        <f t="shared" si="0"/>
        <v>X</v>
      </c>
      <c r="F26" s="419" t="s">
        <v>29</v>
      </c>
      <c r="G26" s="416">
        <v>4</v>
      </c>
      <c r="H26" s="416">
        <v>1</v>
      </c>
      <c r="I26" s="418" t="s">
        <v>28</v>
      </c>
      <c r="J26" s="30" t="str">
        <f t="shared" si="1"/>
        <v>X</v>
      </c>
      <c r="K26" s="426" t="s">
        <v>150</v>
      </c>
      <c r="L26" s="424">
        <v>1</v>
      </c>
      <c r="M26" s="424">
        <v>0</v>
      </c>
      <c r="N26" s="425" t="s">
        <v>151</v>
      </c>
      <c r="O26" s="30" t="str">
        <f t="shared" si="2"/>
        <v>X</v>
      </c>
      <c r="P26" s="426" t="s">
        <v>28</v>
      </c>
      <c r="Q26" s="424">
        <v>1</v>
      </c>
      <c r="R26" s="424">
        <v>4</v>
      </c>
      <c r="S26" s="425" t="s">
        <v>29</v>
      </c>
      <c r="T26" s="30" t="str">
        <f t="shared" si="3"/>
        <v>X</v>
      </c>
    </row>
    <row r="27" spans="1:20" s="6" customFormat="1" ht="10.5" customHeight="1">
      <c r="A27" s="420" t="s">
        <v>149</v>
      </c>
      <c r="B27" s="416">
        <v>6</v>
      </c>
      <c r="C27" s="416">
        <v>0</v>
      </c>
      <c r="D27" s="418" t="s">
        <v>28</v>
      </c>
      <c r="E27" s="29" t="str">
        <f t="shared" si="0"/>
        <v>X</v>
      </c>
      <c r="F27" s="431" t="s">
        <v>279</v>
      </c>
      <c r="G27" s="416">
        <v>3</v>
      </c>
      <c r="H27" s="416">
        <v>0</v>
      </c>
      <c r="I27" s="418" t="s">
        <v>149</v>
      </c>
      <c r="J27" s="30" t="str">
        <f t="shared" si="1"/>
        <v>X</v>
      </c>
      <c r="K27" s="426" t="s">
        <v>28</v>
      </c>
      <c r="L27" s="424">
        <v>2</v>
      </c>
      <c r="M27" s="424">
        <v>5</v>
      </c>
      <c r="N27" s="425" t="s">
        <v>149</v>
      </c>
      <c r="O27" s="30" t="str">
        <f t="shared" si="2"/>
        <v>X</v>
      </c>
      <c r="P27" s="433" t="s">
        <v>279</v>
      </c>
      <c r="Q27" s="424">
        <v>8</v>
      </c>
      <c r="R27" s="424">
        <v>2</v>
      </c>
      <c r="S27" s="425" t="s">
        <v>149</v>
      </c>
      <c r="T27" s="30" t="str">
        <f t="shared" si="3"/>
        <v>X</v>
      </c>
    </row>
    <row r="28" spans="1:20" s="6" customFormat="1" ht="10.5" customHeight="1">
      <c r="A28" s="420" t="s">
        <v>279</v>
      </c>
      <c r="B28" s="416">
        <v>1</v>
      </c>
      <c r="C28" s="416">
        <v>0</v>
      </c>
      <c r="D28" s="418" t="s">
        <v>127</v>
      </c>
      <c r="E28" s="29" t="str">
        <f t="shared" si="0"/>
        <v>X</v>
      </c>
      <c r="F28" s="446" t="s">
        <v>303</v>
      </c>
      <c r="G28" s="611" t="s">
        <v>150</v>
      </c>
      <c r="H28" s="609"/>
      <c r="I28" s="612"/>
      <c r="J28" s="30"/>
      <c r="K28" s="426" t="s">
        <v>127</v>
      </c>
      <c r="L28" s="424">
        <v>4</v>
      </c>
      <c r="M28" s="424">
        <v>2</v>
      </c>
      <c r="N28" s="432" t="s">
        <v>279</v>
      </c>
      <c r="O28" s="30" t="str">
        <f t="shared" si="2"/>
        <v>X</v>
      </c>
      <c r="P28" s="628" t="s">
        <v>150</v>
      </c>
      <c r="Q28" s="626"/>
      <c r="R28" s="629"/>
      <c r="S28" s="450" t="s">
        <v>303</v>
      </c>
      <c r="T28" s="30"/>
    </row>
    <row r="29" spans="1:20" s="6" customFormat="1" ht="10.5" customHeight="1" thickBot="1">
      <c r="A29" s="421" t="s">
        <v>148</v>
      </c>
      <c r="B29" s="422">
        <v>1</v>
      </c>
      <c r="C29" s="422">
        <v>5</v>
      </c>
      <c r="D29" s="423" t="s">
        <v>29</v>
      </c>
      <c r="E29" s="29" t="str">
        <f t="shared" si="0"/>
        <v>X</v>
      </c>
      <c r="F29" s="421" t="s">
        <v>151</v>
      </c>
      <c r="G29" s="422">
        <v>1</v>
      </c>
      <c r="H29" s="422">
        <v>4</v>
      </c>
      <c r="I29" s="423" t="s">
        <v>148</v>
      </c>
      <c r="J29" s="30" t="str">
        <f t="shared" si="1"/>
        <v>X</v>
      </c>
      <c r="K29" s="427" t="s">
        <v>29</v>
      </c>
      <c r="L29" s="428">
        <v>6</v>
      </c>
      <c r="M29" s="428">
        <v>1</v>
      </c>
      <c r="N29" s="429" t="s">
        <v>148</v>
      </c>
      <c r="O29" s="30" t="str">
        <f t="shared" si="2"/>
        <v>X</v>
      </c>
      <c r="P29" s="427" t="s">
        <v>148</v>
      </c>
      <c r="Q29" s="428">
        <v>2</v>
      </c>
      <c r="R29" s="428">
        <v>4</v>
      </c>
      <c r="S29" s="429" t="s">
        <v>151</v>
      </c>
      <c r="T29" s="30" t="str">
        <f t="shared" si="3"/>
        <v>X</v>
      </c>
    </row>
    <row r="30" spans="1:20" s="6" customFormat="1" ht="10.5" customHeight="1" thickBot="1">
      <c r="A30" s="31" t="s">
        <v>0</v>
      </c>
      <c r="B30" s="32">
        <f>SUM(B25:B29)</f>
        <v>8</v>
      </c>
      <c r="C30" s="32">
        <f>SUM(C25:C29)</f>
        <v>7</v>
      </c>
      <c r="D30" s="33">
        <f>B30+C30</f>
        <v>15</v>
      </c>
      <c r="E30" s="29"/>
      <c r="F30" s="29"/>
      <c r="G30" s="32">
        <f>SUM(G25:G29)</f>
        <v>9</v>
      </c>
      <c r="H30" s="32">
        <f>SUM(H25:H29)</f>
        <v>8</v>
      </c>
      <c r="I30" s="33">
        <f>+G30+H30</f>
        <v>17</v>
      </c>
      <c r="J30" s="30"/>
      <c r="K30" s="31" t="s">
        <v>0</v>
      </c>
      <c r="L30" s="32">
        <f>SUM(L25:L29)</f>
        <v>13</v>
      </c>
      <c r="M30" s="32">
        <f>SUM(M25:M29)</f>
        <v>8</v>
      </c>
      <c r="N30" s="33">
        <f>+L30+M30</f>
        <v>21</v>
      </c>
      <c r="O30" s="30"/>
      <c r="P30" s="31" t="s">
        <v>0</v>
      </c>
      <c r="Q30" s="32">
        <f>SUM(Q25:Q29)</f>
        <v>16</v>
      </c>
      <c r="R30" s="32">
        <f>SUM(R25:R29)</f>
        <v>13</v>
      </c>
      <c r="S30" s="33">
        <f>+Q30+R30</f>
        <v>29</v>
      </c>
      <c r="T30" s="30"/>
    </row>
    <row r="31" spans="1:20" ht="12" customHeight="1">
      <c r="A31" s="606" t="s">
        <v>34</v>
      </c>
      <c r="B31" s="607"/>
      <c r="C31" s="604">
        <v>42666</v>
      </c>
      <c r="D31" s="605"/>
      <c r="E31" s="29"/>
      <c r="F31" s="33"/>
      <c r="G31" s="33"/>
      <c r="H31" s="33"/>
      <c r="I31" s="33"/>
      <c r="J31" s="30"/>
      <c r="K31" s="349" t="s">
        <v>272</v>
      </c>
      <c r="L31" s="350"/>
      <c r="M31" s="604">
        <v>42820</v>
      </c>
      <c r="N31" s="605"/>
      <c r="O31" s="30"/>
      <c r="P31" s="33"/>
      <c r="Q31" s="33"/>
      <c r="R31" s="33"/>
      <c r="S31" s="33"/>
      <c r="T31" s="30"/>
    </row>
    <row r="32" spans="1:20" ht="10.5" customHeight="1">
      <c r="A32" s="415" t="s">
        <v>28</v>
      </c>
      <c r="B32" s="416">
        <v>1</v>
      </c>
      <c r="C32" s="417">
        <v>0</v>
      </c>
      <c r="D32" s="418" t="s">
        <v>151</v>
      </c>
      <c r="E32" s="29" t="str">
        <f t="shared" si="0"/>
        <v>X</v>
      </c>
      <c r="F32" s="33"/>
      <c r="G32" s="33"/>
      <c r="H32" s="33"/>
      <c r="I32" s="33"/>
      <c r="J32" s="30" t="str">
        <f t="shared" si="1"/>
        <v/>
      </c>
      <c r="K32" s="426" t="s">
        <v>151</v>
      </c>
      <c r="L32" s="424">
        <v>2</v>
      </c>
      <c r="M32" s="424">
        <v>3</v>
      </c>
      <c r="N32" s="425" t="s">
        <v>28</v>
      </c>
      <c r="O32" s="30" t="str">
        <f t="shared" si="2"/>
        <v>X</v>
      </c>
      <c r="P32" s="33"/>
      <c r="Q32" s="33"/>
      <c r="R32" s="33"/>
      <c r="S32" s="33"/>
      <c r="T32" s="30" t="str">
        <f t="shared" si="3"/>
        <v/>
      </c>
    </row>
    <row r="33" spans="1:20" ht="10.5" customHeight="1">
      <c r="A33" s="419" t="s">
        <v>150</v>
      </c>
      <c r="B33" s="416">
        <v>2</v>
      </c>
      <c r="C33" s="416">
        <v>3</v>
      </c>
      <c r="D33" s="418" t="s">
        <v>127</v>
      </c>
      <c r="E33" s="29" t="str">
        <f t="shared" si="0"/>
        <v>X</v>
      </c>
      <c r="F33" s="33"/>
      <c r="G33" s="33"/>
      <c r="H33" s="33"/>
      <c r="I33" s="33"/>
      <c r="J33" s="30" t="str">
        <f t="shared" si="1"/>
        <v/>
      </c>
      <c r="K33" s="426" t="s">
        <v>127</v>
      </c>
      <c r="L33" s="424">
        <v>4</v>
      </c>
      <c r="M33" s="424">
        <v>1</v>
      </c>
      <c r="N33" s="425" t="s">
        <v>150</v>
      </c>
      <c r="O33" s="30" t="str">
        <f t="shared" si="2"/>
        <v>X</v>
      </c>
      <c r="P33" s="33"/>
      <c r="Q33" s="33"/>
      <c r="R33" s="33"/>
      <c r="S33" s="33"/>
      <c r="T33" s="30" t="str">
        <f t="shared" si="3"/>
        <v/>
      </c>
    </row>
    <row r="34" spans="1:20" ht="10.5" customHeight="1">
      <c r="A34" s="420" t="s">
        <v>27</v>
      </c>
      <c r="B34" s="416">
        <v>0</v>
      </c>
      <c r="C34" s="416">
        <v>4</v>
      </c>
      <c r="D34" s="435" t="s">
        <v>279</v>
      </c>
      <c r="E34" s="29" t="str">
        <f t="shared" si="0"/>
        <v>X</v>
      </c>
      <c r="F34" s="33"/>
      <c r="G34" s="33"/>
      <c r="H34" s="33"/>
      <c r="I34" s="33"/>
      <c r="J34" s="30" t="str">
        <f t="shared" si="1"/>
        <v/>
      </c>
      <c r="K34" s="433" t="s">
        <v>279</v>
      </c>
      <c r="L34" s="424">
        <v>4</v>
      </c>
      <c r="M34" s="424">
        <v>0</v>
      </c>
      <c r="N34" s="425" t="s">
        <v>27</v>
      </c>
      <c r="O34" s="30" t="str">
        <f t="shared" si="2"/>
        <v>X</v>
      </c>
      <c r="P34" s="33"/>
      <c r="Q34" s="33"/>
      <c r="R34" s="33"/>
      <c r="S34" s="33"/>
      <c r="T34" s="30" t="str">
        <f t="shared" si="3"/>
        <v/>
      </c>
    </row>
    <row r="35" spans="1:20" ht="10.5" customHeight="1">
      <c r="A35" s="420" t="s">
        <v>29</v>
      </c>
      <c r="B35" s="416">
        <v>0</v>
      </c>
      <c r="C35" s="416">
        <v>2</v>
      </c>
      <c r="D35" s="418" t="s">
        <v>149</v>
      </c>
      <c r="E35" s="29" t="str">
        <f t="shared" si="0"/>
        <v>X</v>
      </c>
      <c r="F35" s="33"/>
      <c r="G35" s="33"/>
      <c r="H35" s="33"/>
      <c r="I35" s="33"/>
      <c r="J35" s="30" t="str">
        <f t="shared" si="1"/>
        <v/>
      </c>
      <c r="K35" s="426" t="s">
        <v>149</v>
      </c>
      <c r="L35" s="424">
        <v>3</v>
      </c>
      <c r="M35" s="424">
        <v>3</v>
      </c>
      <c r="N35" s="425" t="s">
        <v>29</v>
      </c>
      <c r="O35" s="30" t="str">
        <f t="shared" si="2"/>
        <v>X</v>
      </c>
      <c r="P35" s="33"/>
      <c r="Q35" s="33"/>
      <c r="R35" s="33"/>
      <c r="S35" s="33"/>
      <c r="T35" s="30" t="str">
        <f t="shared" si="3"/>
        <v/>
      </c>
    </row>
    <row r="36" spans="1:20" ht="10.5" customHeight="1" thickBot="1">
      <c r="A36" s="448" t="s">
        <v>303</v>
      </c>
      <c r="B36" s="619" t="s">
        <v>148</v>
      </c>
      <c r="C36" s="620"/>
      <c r="D36" s="621"/>
      <c r="E36" s="29"/>
      <c r="F36" s="33"/>
      <c r="G36" s="33"/>
      <c r="H36" s="33"/>
      <c r="I36" s="33"/>
      <c r="J36" s="30" t="str">
        <f t="shared" si="1"/>
        <v/>
      </c>
      <c r="K36" s="616" t="s">
        <v>148</v>
      </c>
      <c r="L36" s="617"/>
      <c r="M36" s="618"/>
      <c r="N36" s="452" t="s">
        <v>303</v>
      </c>
      <c r="O36" s="30"/>
      <c r="P36" s="33"/>
      <c r="Q36" s="33"/>
      <c r="R36" s="33"/>
      <c r="S36" s="33"/>
      <c r="T36" s="30" t="str">
        <f t="shared" si="3"/>
        <v/>
      </c>
    </row>
    <row r="37" spans="1:20" ht="10.5" customHeight="1" thickBot="1">
      <c r="A37" s="31" t="s">
        <v>0</v>
      </c>
      <c r="B37" s="32">
        <f>SUM(B32:B36)</f>
        <v>3</v>
      </c>
      <c r="C37" s="32">
        <f>SUM(C32:C36)</f>
        <v>9</v>
      </c>
      <c r="D37" s="33">
        <f>B37+C37</f>
        <v>12</v>
      </c>
      <c r="E37" s="29"/>
      <c r="F37" s="31"/>
      <c r="G37" s="32"/>
      <c r="H37" s="32"/>
      <c r="I37" s="33"/>
      <c r="J37" s="30"/>
      <c r="K37" s="31" t="s">
        <v>0</v>
      </c>
      <c r="L37" s="32">
        <f>SUM(L32:L36)</f>
        <v>13</v>
      </c>
      <c r="M37" s="32">
        <f>SUM(M32:M36)</f>
        <v>7</v>
      </c>
      <c r="N37" s="33">
        <f>+L37+M37</f>
        <v>20</v>
      </c>
      <c r="O37" s="30"/>
      <c r="P37" s="31"/>
      <c r="Q37" s="32"/>
      <c r="R37" s="32"/>
      <c r="S37" s="33"/>
      <c r="T37" s="30"/>
    </row>
    <row r="38" spans="1:20" ht="12" customHeight="1">
      <c r="A38" s="33"/>
      <c r="B38" s="33"/>
      <c r="C38" s="33"/>
      <c r="D38" s="33"/>
      <c r="E38" s="29"/>
      <c r="F38" s="33"/>
      <c r="G38" s="33"/>
      <c r="H38" s="33"/>
      <c r="I38" s="34"/>
      <c r="J38" s="35" t="s">
        <v>1</v>
      </c>
      <c r="K38" s="35"/>
      <c r="L38" s="36"/>
      <c r="M38" s="33"/>
      <c r="N38" s="33"/>
      <c r="O38" s="33"/>
      <c r="P38" s="33"/>
      <c r="Q38" s="33"/>
      <c r="R38" s="33"/>
      <c r="S38" s="33"/>
      <c r="T38" s="30"/>
    </row>
    <row r="39" spans="1:20" ht="10.5" customHeight="1">
      <c r="A39" s="33"/>
      <c r="B39" s="33"/>
      <c r="C39" s="33"/>
      <c r="D39" s="33"/>
      <c r="E39" s="29" t="str">
        <f t="shared" si="0"/>
        <v/>
      </c>
      <c r="F39" s="33"/>
      <c r="G39" s="33"/>
      <c r="H39" s="30"/>
      <c r="I39" s="240"/>
      <c r="J39" s="241"/>
      <c r="K39" s="242"/>
      <c r="L39" s="243"/>
      <c r="M39" s="33"/>
      <c r="N39" s="33"/>
      <c r="O39" s="33"/>
      <c r="P39" s="33"/>
      <c r="Q39" s="33"/>
      <c r="R39" s="33"/>
      <c r="S39" s="33"/>
      <c r="T39" s="30"/>
    </row>
    <row r="40" spans="1:20" ht="10.5" customHeight="1">
      <c r="A40" s="33"/>
      <c r="B40" s="33"/>
      <c r="C40" s="33"/>
      <c r="D40" s="33"/>
      <c r="E40" s="29" t="str">
        <f t="shared" si="0"/>
        <v/>
      </c>
      <c r="F40" s="33"/>
      <c r="G40" s="33"/>
      <c r="H40" s="30"/>
      <c r="I40" s="524" t="s">
        <v>2</v>
      </c>
      <c r="J40" s="244"/>
      <c r="K40" s="523">
        <f>SUM(K41+K42)</f>
        <v>386</v>
      </c>
      <c r="L40" s="243"/>
      <c r="M40" s="33"/>
      <c r="N40" s="33"/>
      <c r="O40" s="33"/>
      <c r="P40" s="33"/>
      <c r="Q40" s="33"/>
      <c r="R40" s="33"/>
      <c r="S40" s="33"/>
      <c r="T40" s="30"/>
    </row>
    <row r="41" spans="1:20" ht="10.5" customHeight="1">
      <c r="A41" s="33"/>
      <c r="B41" s="33"/>
      <c r="C41" s="33"/>
      <c r="D41" s="33"/>
      <c r="E41" s="29" t="str">
        <f t="shared" si="0"/>
        <v/>
      </c>
      <c r="F41" s="33"/>
      <c r="G41" s="33"/>
      <c r="H41" s="30"/>
      <c r="I41" s="524" t="s">
        <v>3</v>
      </c>
      <c r="J41" s="244"/>
      <c r="K41" s="523">
        <f>SUM(B9,B16,B23,B30,B37,G9,G16,G23,G30,L9,L16,L23,L30,L37,Q9,Q16,Q23,Q30)</f>
        <v>214</v>
      </c>
      <c r="L41" s="243"/>
      <c r="M41" s="33"/>
      <c r="N41" s="33"/>
      <c r="O41" s="33"/>
      <c r="P41" s="33"/>
      <c r="Q41" s="33"/>
      <c r="R41" s="33"/>
      <c r="S41" s="33"/>
      <c r="T41" s="30"/>
    </row>
    <row r="42" spans="1:20" ht="10.5" customHeight="1">
      <c r="A42" s="33"/>
      <c r="B42" s="33"/>
      <c r="C42" s="33"/>
      <c r="D42" s="33"/>
      <c r="E42" s="29" t="str">
        <f t="shared" si="0"/>
        <v/>
      </c>
      <c r="F42" s="33"/>
      <c r="G42" s="33"/>
      <c r="H42" s="30"/>
      <c r="I42" s="524" t="s">
        <v>4</v>
      </c>
      <c r="J42" s="244"/>
      <c r="K42" s="523">
        <f>SUM(C9,C16,C23,C30,C37,H9,H16,H23,H30,M9,M16,M23,M30,M37,R9,R16,R23,R30)</f>
        <v>172</v>
      </c>
      <c r="L42" s="243"/>
      <c r="M42" s="33"/>
      <c r="N42" s="33"/>
      <c r="O42" s="33"/>
      <c r="P42" s="33"/>
      <c r="Q42" s="33"/>
      <c r="R42" s="33"/>
      <c r="S42" s="33"/>
      <c r="T42" s="30"/>
    </row>
    <row r="43" spans="1:20" ht="10.5" customHeight="1">
      <c r="A43" s="33"/>
      <c r="B43" s="33"/>
      <c r="C43" s="33"/>
      <c r="D43" s="33"/>
      <c r="E43" s="29" t="str">
        <f t="shared" si="0"/>
        <v/>
      </c>
      <c r="F43" s="33"/>
      <c r="G43" s="33"/>
      <c r="H43" s="30"/>
      <c r="I43" s="525"/>
      <c r="J43" s="242"/>
      <c r="K43" s="242"/>
      <c r="L43" s="245"/>
      <c r="M43" s="33"/>
      <c r="N43" s="33"/>
      <c r="O43" s="33"/>
      <c r="P43" s="33"/>
      <c r="Q43" s="33"/>
      <c r="R43" s="33"/>
      <c r="S43" s="33"/>
      <c r="T43" s="30"/>
    </row>
    <row r="44" spans="1:20" ht="10.5" customHeight="1" thickBot="1">
      <c r="A44" s="33"/>
      <c r="B44" s="33"/>
      <c r="C44" s="33"/>
      <c r="D44" s="33"/>
      <c r="E44" s="29" t="str">
        <f t="shared" si="0"/>
        <v/>
      </c>
      <c r="F44" s="33"/>
      <c r="G44" s="33"/>
      <c r="H44" s="30"/>
      <c r="I44" s="246"/>
      <c r="J44" s="247"/>
      <c r="K44" s="247"/>
      <c r="L44" s="248"/>
      <c r="M44" s="33"/>
      <c r="N44" s="33"/>
      <c r="O44" s="33"/>
      <c r="P44" s="33"/>
      <c r="Q44" s="33"/>
      <c r="R44" s="33"/>
      <c r="S44" s="33"/>
      <c r="T44" s="30"/>
    </row>
    <row r="45" spans="1:20" ht="10.5" customHeight="1">
      <c r="A45" s="31"/>
      <c r="B45" s="32"/>
      <c r="C45" s="32"/>
      <c r="D45" s="120"/>
      <c r="E45" s="29"/>
      <c r="F45" s="33"/>
      <c r="G45" s="33"/>
      <c r="H45" s="33"/>
      <c r="I45" s="33"/>
      <c r="J45" s="30"/>
      <c r="K45" s="33"/>
      <c r="L45" s="33"/>
      <c r="M45" s="33"/>
      <c r="N45" s="33"/>
      <c r="O45" s="30"/>
      <c r="P45" s="30"/>
      <c r="Q45" s="30"/>
      <c r="R45" s="30"/>
      <c r="S45" s="30"/>
      <c r="T45" s="30"/>
    </row>
    <row r="46" spans="1:20" ht="10.5" customHeight="1">
      <c r="E46" s="159"/>
      <c r="J46" s="159"/>
      <c r="K46" s="359"/>
      <c r="L46" s="81"/>
      <c r="M46" s="81"/>
      <c r="N46" s="359"/>
      <c r="O46" s="159"/>
      <c r="P46" s="160"/>
      <c r="Q46" s="158"/>
    </row>
    <row r="47" spans="1:20" ht="10.5" customHeight="1">
      <c r="E47" s="163"/>
      <c r="J47" s="164"/>
      <c r="O47" s="164"/>
      <c r="P47" s="161"/>
      <c r="Q47" s="162"/>
    </row>
    <row r="48" spans="1:20" s="12" customFormat="1" ht="12" customHeight="1">
      <c r="E48" s="165"/>
      <c r="J48" s="166"/>
      <c r="O48" s="168"/>
      <c r="P48" s="167"/>
      <c r="Q48" s="167"/>
    </row>
    <row r="49" spans="5:20" s="12" customFormat="1" ht="10.5" customHeight="1">
      <c r="E49" s="165"/>
      <c r="J49" s="166"/>
      <c r="O49" s="168"/>
      <c r="P49" s="167"/>
      <c r="Q49" s="167"/>
    </row>
    <row r="50" spans="5:20" s="12" customFormat="1" ht="10.5" customHeight="1">
      <c r="E50" s="165"/>
      <c r="J50" s="166"/>
      <c r="O50" s="168"/>
      <c r="P50" s="160"/>
      <c r="Q50" s="158"/>
    </row>
    <row r="51" spans="5:20" s="12" customFormat="1" ht="10.5" customHeight="1">
      <c r="E51" s="165"/>
      <c r="J51" s="166"/>
      <c r="O51" s="168"/>
      <c r="P51" s="160"/>
      <c r="Q51" s="158"/>
      <c r="R51" s="158"/>
      <c r="S51" s="160"/>
      <c r="T51" s="159"/>
    </row>
    <row r="52" spans="5:20" s="12" customFormat="1" ht="10.5" customHeight="1">
      <c r="E52" s="165"/>
      <c r="J52" s="166"/>
      <c r="O52" s="168"/>
      <c r="P52" s="160"/>
      <c r="Q52" s="158"/>
      <c r="R52" s="158"/>
      <c r="S52" s="160"/>
      <c r="T52" s="159"/>
    </row>
    <row r="53" spans="5:20" s="12" customFormat="1" ht="10.5" customHeight="1">
      <c r="E53" s="165"/>
      <c r="J53" s="166"/>
      <c r="O53" s="168"/>
      <c r="P53" s="160"/>
      <c r="Q53" s="158"/>
      <c r="R53" s="158"/>
      <c r="S53" s="160"/>
      <c r="T53" s="159"/>
    </row>
    <row r="54" spans="5:20" s="12" customFormat="1" ht="10.5" customHeight="1">
      <c r="E54" s="165"/>
      <c r="J54" s="166"/>
      <c r="K54" s="167"/>
      <c r="L54" s="167"/>
      <c r="M54" s="167"/>
      <c r="N54" s="167"/>
      <c r="O54" s="168"/>
      <c r="P54" s="160"/>
      <c r="Q54" s="158"/>
      <c r="R54" s="158"/>
      <c r="S54" s="160"/>
      <c r="T54" s="159"/>
    </row>
    <row r="55" spans="5:20" s="12" customFormat="1" ht="10.5" customHeight="1">
      <c r="E55" s="15"/>
      <c r="J55" s="16"/>
      <c r="K55" s="17"/>
      <c r="L55" s="17"/>
      <c r="M55" s="17"/>
      <c r="N55" s="17"/>
      <c r="O55" s="18"/>
      <c r="P55" s="22"/>
      <c r="Q55" s="23"/>
      <c r="R55" s="23"/>
      <c r="S55" s="22"/>
      <c r="T55" s="19"/>
    </row>
    <row r="56" spans="5:20" s="12" customFormat="1" ht="10.5" customHeight="1">
      <c r="E56" s="15"/>
      <c r="J56" s="16"/>
      <c r="K56" s="17"/>
      <c r="L56" s="17"/>
      <c r="M56" s="17"/>
      <c r="N56" s="17"/>
      <c r="O56" s="18"/>
      <c r="P56" s="22"/>
      <c r="Q56" s="23"/>
      <c r="R56" s="23"/>
      <c r="S56" s="22"/>
      <c r="T56" s="19"/>
    </row>
    <row r="57" spans="5:20" s="12" customFormat="1" ht="10.5" customHeight="1">
      <c r="E57" s="15"/>
      <c r="J57" s="16"/>
      <c r="K57" s="17"/>
      <c r="L57" s="17"/>
      <c r="M57" s="17"/>
      <c r="N57" s="17"/>
      <c r="O57" s="18"/>
      <c r="P57" s="22"/>
      <c r="Q57" s="23"/>
      <c r="R57" s="23"/>
      <c r="S57" s="22"/>
      <c r="T57" s="19"/>
    </row>
    <row r="58" spans="5:20" s="12" customFormat="1" ht="10.5" customHeight="1">
      <c r="E58" s="15"/>
      <c r="J58" s="16"/>
      <c r="K58" s="20"/>
      <c r="L58" s="20"/>
      <c r="M58" s="20"/>
      <c r="N58" s="20"/>
      <c r="O58" s="16"/>
      <c r="P58" s="20"/>
      <c r="Q58" s="20"/>
      <c r="R58" s="20"/>
      <c r="S58" s="20"/>
      <c r="T58" s="19"/>
    </row>
    <row r="59" spans="5:20" s="12" customFormat="1" ht="10.5" customHeight="1">
      <c r="E59" s="27"/>
      <c r="J59" s="19"/>
      <c r="K59" s="22"/>
      <c r="L59" s="23"/>
      <c r="M59" s="23"/>
      <c r="N59" s="22"/>
      <c r="O59" s="19"/>
      <c r="P59" s="22"/>
      <c r="Q59" s="23"/>
      <c r="R59" s="23"/>
      <c r="S59" s="22"/>
      <c r="T59" s="19"/>
    </row>
    <row r="60" spans="5:20" s="12" customFormat="1">
      <c r="E60" s="19"/>
      <c r="J60" s="19"/>
      <c r="K60" s="22"/>
      <c r="L60" s="23"/>
      <c r="M60" s="23"/>
      <c r="N60" s="22"/>
      <c r="O60" s="19"/>
      <c r="P60" s="22"/>
      <c r="Q60" s="23"/>
      <c r="R60" s="23"/>
      <c r="S60" s="22"/>
      <c r="T60" s="19"/>
    </row>
    <row r="70" spans="1:4">
      <c r="A70" s="351"/>
      <c r="B70" s="351"/>
      <c r="C70" s="352"/>
      <c r="D70" s="352"/>
    </row>
    <row r="71" spans="1:4">
      <c r="A71" s="158"/>
      <c r="B71" s="158"/>
      <c r="C71" s="158"/>
      <c r="D71" s="158"/>
    </row>
    <row r="72" spans="1:4">
      <c r="A72" s="158"/>
      <c r="B72" s="158"/>
      <c r="C72" s="158"/>
      <c r="D72" s="158"/>
    </row>
    <row r="73" spans="1:4">
      <c r="A73" s="158"/>
      <c r="B73" s="158"/>
      <c r="C73" s="158"/>
      <c r="D73" s="158"/>
    </row>
    <row r="74" spans="1:4">
      <c r="A74" s="158"/>
      <c r="B74" s="158"/>
      <c r="C74" s="158"/>
      <c r="D74" s="158"/>
    </row>
    <row r="75" spans="1:4">
      <c r="A75" s="158"/>
      <c r="B75" s="158"/>
      <c r="C75" s="158"/>
      <c r="D75" s="158"/>
    </row>
    <row r="76" spans="1:4">
      <c r="A76" s="158"/>
      <c r="B76" s="158"/>
      <c r="C76" s="158"/>
      <c r="D76" s="158"/>
    </row>
    <row r="77" spans="1:4">
      <c r="A77" s="158"/>
      <c r="B77" s="158"/>
      <c r="C77" s="158"/>
      <c r="D77" s="158"/>
    </row>
    <row r="87" spans="1:4">
      <c r="A87" s="20"/>
      <c r="B87" s="21"/>
      <c r="C87" s="21"/>
      <c r="D87" s="20"/>
    </row>
    <row r="88" spans="1:4">
      <c r="A88" s="20"/>
      <c r="B88" s="21"/>
      <c r="C88" s="21"/>
      <c r="D88" s="20"/>
    </row>
    <row r="89" spans="1:4">
      <c r="A89" s="20"/>
      <c r="B89" s="21"/>
      <c r="C89" s="21"/>
      <c r="D89" s="20"/>
    </row>
    <row r="90" spans="1:4">
      <c r="A90" s="20"/>
      <c r="B90" s="21"/>
      <c r="C90" s="21"/>
      <c r="D90" s="20"/>
    </row>
    <row r="91" spans="1:4">
      <c r="A91" s="24"/>
      <c r="B91" s="25"/>
      <c r="C91" s="25"/>
      <c r="D91" s="26"/>
    </row>
    <row r="92" spans="1:4">
      <c r="A92" s="23"/>
      <c r="B92" s="23"/>
      <c r="C92" s="23"/>
      <c r="D92" s="23"/>
    </row>
  </sheetData>
  <sheetProtection selectLockedCells="1" selectUnlockedCells="1"/>
  <customSheetViews>
    <customSheetView guid="{E9D1F694-2225-49E9-B5D3-BBDFDE405BDD}" scale="96" showPageBreaks="1" showGridLines="0" printArea="1">
      <selection activeCell="F30" sqref="F30:G30"/>
      <rowBreaks count="1" manualBreakCount="1">
        <brk id="66" max="16383" man="1"/>
      </rowBreaks>
      <pageMargins left="0.35433070866141736" right="0.35433070866141736" top="0.39370078740157483" bottom="0.39370078740157483" header="0.31496062992125984" footer="0.31496062992125984"/>
      <printOptions horizontalCentered="1" verticalCentered="1"/>
      <pageSetup paperSize="9" scale="85" firstPageNumber="0" orientation="landscape" horizontalDpi="300" verticalDpi="300" r:id="rId1"/>
      <headerFooter alignWithMargins="0"/>
    </customSheetView>
  </customSheetViews>
  <mergeCells count="50">
    <mergeCell ref="Q5:S5"/>
    <mergeCell ref="P14:R14"/>
    <mergeCell ref="Q22:S22"/>
    <mergeCell ref="P28:R28"/>
    <mergeCell ref="L4:N4"/>
    <mergeCell ref="K14:M14"/>
    <mergeCell ref="K21:M21"/>
    <mergeCell ref="L25:N25"/>
    <mergeCell ref="R24:S24"/>
    <mergeCell ref="R17:S17"/>
    <mergeCell ref="K36:M36"/>
    <mergeCell ref="B36:D36"/>
    <mergeCell ref="F5:H5"/>
    <mergeCell ref="G14:I14"/>
    <mergeCell ref="F22:H22"/>
    <mergeCell ref="G28:I28"/>
    <mergeCell ref="M31:N31"/>
    <mergeCell ref="K10:L10"/>
    <mergeCell ref="M24:N24"/>
    <mergeCell ref="F17:G17"/>
    <mergeCell ref="H17:I17"/>
    <mergeCell ref="F24:G24"/>
    <mergeCell ref="H24:I24"/>
    <mergeCell ref="M17:N17"/>
    <mergeCell ref="A4:C4"/>
    <mergeCell ref="B14:D14"/>
    <mergeCell ref="B21:D21"/>
    <mergeCell ref="C31:D31"/>
    <mergeCell ref="A31:B31"/>
    <mergeCell ref="C24:D24"/>
    <mergeCell ref="A17:B17"/>
    <mergeCell ref="C17:D17"/>
    <mergeCell ref="A25:C25"/>
    <mergeCell ref="A24:B24"/>
    <mergeCell ref="A1:T2"/>
    <mergeCell ref="C3:D3"/>
    <mergeCell ref="A3:B3"/>
    <mergeCell ref="A10:B10"/>
    <mergeCell ref="C10:D10"/>
    <mergeCell ref="F3:G3"/>
    <mergeCell ref="H3:I3"/>
    <mergeCell ref="H10:I10"/>
    <mergeCell ref="K3:L3"/>
    <mergeCell ref="F10:G10"/>
    <mergeCell ref="R3:S3"/>
    <mergeCell ref="P3:Q3"/>
    <mergeCell ref="M3:N3"/>
    <mergeCell ref="R10:S10"/>
    <mergeCell ref="P10:Q10"/>
    <mergeCell ref="M10:N10"/>
  </mergeCells>
  <phoneticPr fontId="32" type="noConversion"/>
  <conditionalFormatting sqref="P52 S52 F62:F64 I62:I63 A86:A96 D86:D95 A84 D84">
    <cfRule type="cellIs" dxfId="215" priority="1270" stopIfTrue="1" operator="equal">
      <formula>#REF!</formula>
    </cfRule>
  </conditionalFormatting>
  <conditionalFormatting sqref="D74 A74">
    <cfRule type="cellIs" dxfId="214" priority="1261" stopIfTrue="1" operator="equal">
      <formula>#REF!</formula>
    </cfRule>
  </conditionalFormatting>
  <conditionalFormatting sqref="P4 N3 K24 D37 K10 N10 S4 P10 A37 D9 A9 A16 D16 D23 A23 D30 A30 K3 F9 K17 F23 K40:K42">
    <cfRule type="cellIs" dxfId="213" priority="840" stopIfTrue="1" operator="equal">
      <formula>#REF!</formula>
    </cfRule>
  </conditionalFormatting>
  <conditionalFormatting sqref="A45">
    <cfRule type="cellIs" dxfId="212" priority="794" stopIfTrue="1" operator="equal">
      <formula>#REF!</formula>
    </cfRule>
  </conditionalFormatting>
  <conditionalFormatting sqref="D45">
    <cfRule type="cellIs" dxfId="211" priority="793" stopIfTrue="1" operator="equal">
      <formula>#REF!</formula>
    </cfRule>
  </conditionalFormatting>
  <conditionalFormatting sqref="I9">
    <cfRule type="cellIs" dxfId="210" priority="780" stopIfTrue="1" operator="equal">
      <formula>#REF!</formula>
    </cfRule>
  </conditionalFormatting>
  <conditionalFormatting sqref="F16">
    <cfRule type="cellIs" dxfId="209" priority="774" stopIfTrue="1" operator="equal">
      <formula>#REF!</formula>
    </cfRule>
  </conditionalFormatting>
  <conditionalFormatting sqref="I16">
    <cfRule type="cellIs" dxfId="208" priority="770" stopIfTrue="1" operator="equal">
      <formula>#REF!</formula>
    </cfRule>
  </conditionalFormatting>
  <conditionalFormatting sqref="P37">
    <cfRule type="cellIs" dxfId="207" priority="747" stopIfTrue="1" operator="equal">
      <formula>#REF!</formula>
    </cfRule>
  </conditionalFormatting>
  <conditionalFormatting sqref="K31">
    <cfRule type="cellIs" dxfId="206" priority="734" stopIfTrue="1" operator="equal">
      <formula>#REF!</formula>
    </cfRule>
  </conditionalFormatting>
  <conditionalFormatting sqref="N16">
    <cfRule type="cellIs" dxfId="205" priority="707" stopIfTrue="1" operator="equal">
      <formula>#REF!</formula>
    </cfRule>
  </conditionalFormatting>
  <conditionalFormatting sqref="P17">
    <cfRule type="cellIs" dxfId="204" priority="682" stopIfTrue="1" operator="equal">
      <formula>#REF!</formula>
    </cfRule>
  </conditionalFormatting>
  <conditionalFormatting sqref="K30">
    <cfRule type="cellIs" dxfId="203" priority="684" stopIfTrue="1" operator="equal">
      <formula>#REF!</formula>
    </cfRule>
  </conditionalFormatting>
  <conditionalFormatting sqref="F31:I36">
    <cfRule type="cellIs" dxfId="202" priority="679" stopIfTrue="1" operator="equal">
      <formula>#REF!</formula>
    </cfRule>
  </conditionalFormatting>
  <conditionalFormatting sqref="P6">
    <cfRule type="cellIs" dxfId="201" priority="653" stopIfTrue="1" operator="equal">
      <formula>#REF!</formula>
    </cfRule>
  </conditionalFormatting>
  <conditionalFormatting sqref="S6">
    <cfRule type="cellIs" dxfId="200" priority="652" stopIfTrue="1" operator="equal">
      <formula>#REF!</formula>
    </cfRule>
  </conditionalFormatting>
  <conditionalFormatting sqref="S16">
    <cfRule type="cellIs" dxfId="199" priority="631" stopIfTrue="1" operator="equal">
      <formula>#REF!</formula>
    </cfRule>
  </conditionalFormatting>
  <conditionalFormatting sqref="D73">
    <cfRule type="cellIs" dxfId="198" priority="535" stopIfTrue="1" operator="equal">
      <formula>#REF!</formula>
    </cfRule>
  </conditionalFormatting>
  <conditionalFormatting sqref="I23">
    <cfRule type="cellIs" dxfId="197" priority="443" stopIfTrue="1" operator="equal">
      <formula>#REF!</formula>
    </cfRule>
  </conditionalFormatting>
  <conditionalFormatting sqref="S37">
    <cfRule type="cellIs" dxfId="196" priority="435" stopIfTrue="1" operator="equal">
      <formula>#REF!</formula>
    </cfRule>
  </conditionalFormatting>
  <conditionalFormatting sqref="F37">
    <cfRule type="cellIs" dxfId="195" priority="426" stopIfTrue="1" operator="equal">
      <formula>#REF!</formula>
    </cfRule>
  </conditionalFormatting>
  <conditionalFormatting sqref="I37">
    <cfRule type="cellIs" dxfId="194" priority="425" stopIfTrue="1" operator="equal">
      <formula>#REF!</formula>
    </cfRule>
  </conditionalFormatting>
  <conditionalFormatting sqref="K9">
    <cfRule type="cellIs" dxfId="193" priority="418" stopIfTrue="1" operator="equal">
      <formula>#REF!</formula>
    </cfRule>
  </conditionalFormatting>
  <conditionalFormatting sqref="N9">
    <cfRule type="cellIs" dxfId="192" priority="417" stopIfTrue="1" operator="equal">
      <formula>#REF!</formula>
    </cfRule>
  </conditionalFormatting>
  <conditionalFormatting sqref="K37">
    <cfRule type="cellIs" dxfId="191" priority="380" stopIfTrue="1" operator="equal">
      <formula>#REF!</formula>
    </cfRule>
  </conditionalFormatting>
  <conditionalFormatting sqref="K16">
    <cfRule type="cellIs" dxfId="190" priority="406" stopIfTrue="1" operator="equal">
      <formula>#REF!</formula>
    </cfRule>
  </conditionalFormatting>
  <conditionalFormatting sqref="K23">
    <cfRule type="cellIs" dxfId="189" priority="399" stopIfTrue="1" operator="equal">
      <formula>#REF!</formula>
    </cfRule>
  </conditionalFormatting>
  <conditionalFormatting sqref="N23">
    <cfRule type="cellIs" dxfId="188" priority="398" stopIfTrue="1" operator="equal">
      <formula>#REF!</formula>
    </cfRule>
  </conditionalFormatting>
  <conditionalFormatting sqref="S10">
    <cfRule type="cellIs" dxfId="187" priority="397" stopIfTrue="1" operator="equal">
      <formula>#REF!</formula>
    </cfRule>
  </conditionalFormatting>
  <conditionalFormatting sqref="N30">
    <cfRule type="cellIs" dxfId="186" priority="388" stopIfTrue="1" operator="equal">
      <formula>#REF!</formula>
    </cfRule>
  </conditionalFormatting>
  <conditionalFormatting sqref="N37">
    <cfRule type="cellIs" dxfId="185" priority="379" stopIfTrue="1" operator="equal">
      <formula>#REF!</formula>
    </cfRule>
  </conditionalFormatting>
  <conditionalFormatting sqref="P24">
    <cfRule type="cellIs" dxfId="184" priority="378" stopIfTrue="1" operator="equal">
      <formula>#REF!</formula>
    </cfRule>
  </conditionalFormatting>
  <conditionalFormatting sqref="P7">
    <cfRule type="cellIs" dxfId="183" priority="364" stopIfTrue="1" operator="equal">
      <formula>#REF!</formula>
    </cfRule>
  </conditionalFormatting>
  <conditionalFormatting sqref="S7">
    <cfRule type="cellIs" dxfId="182" priority="363" stopIfTrue="1" operator="equal">
      <formula>#REF!</formula>
    </cfRule>
  </conditionalFormatting>
  <conditionalFormatting sqref="P8">
    <cfRule type="cellIs" dxfId="181" priority="360" stopIfTrue="1" operator="equal">
      <formula>#REF!</formula>
    </cfRule>
  </conditionalFormatting>
  <conditionalFormatting sqref="S8">
    <cfRule type="cellIs" dxfId="180" priority="359" stopIfTrue="1" operator="equal">
      <formula>#REF!</formula>
    </cfRule>
  </conditionalFormatting>
  <conditionalFormatting sqref="P9">
    <cfRule type="cellIs" dxfId="179" priority="358" stopIfTrue="1" operator="equal">
      <formula>#REF!</formula>
    </cfRule>
  </conditionalFormatting>
  <conditionalFormatting sqref="S9">
    <cfRule type="cellIs" dxfId="178" priority="357" stopIfTrue="1" operator="equal">
      <formula>#REF!</formula>
    </cfRule>
  </conditionalFormatting>
  <conditionalFormatting sqref="P16">
    <cfRule type="cellIs" dxfId="177" priority="349" stopIfTrue="1" operator="equal">
      <formula>#REF!</formula>
    </cfRule>
  </conditionalFormatting>
  <conditionalFormatting sqref="P23">
    <cfRule type="cellIs" dxfId="176" priority="340" stopIfTrue="1" operator="equal">
      <formula>#REF!</formula>
    </cfRule>
  </conditionalFormatting>
  <conditionalFormatting sqref="S23">
    <cfRule type="cellIs" dxfId="175" priority="339" stopIfTrue="1" operator="equal">
      <formula>#REF!</formula>
    </cfRule>
  </conditionalFormatting>
  <conditionalFormatting sqref="L39:L42">
    <cfRule type="cellIs" dxfId="174" priority="325" stopIfTrue="1" operator="equal">
      <formula>#REF!</formula>
    </cfRule>
  </conditionalFormatting>
  <conditionalFormatting sqref="P30">
    <cfRule type="cellIs" dxfId="173" priority="317" stopIfTrue="1" operator="equal">
      <formula>#REF!</formula>
    </cfRule>
  </conditionalFormatting>
  <conditionalFormatting sqref="S30">
    <cfRule type="cellIs" dxfId="172" priority="316" stopIfTrue="1" operator="equal">
      <formula>#REF!</formula>
    </cfRule>
  </conditionalFormatting>
  <conditionalFormatting sqref="A70">
    <cfRule type="cellIs" dxfId="171" priority="315" stopIfTrue="1" operator="equal">
      <formula>#REF!</formula>
    </cfRule>
  </conditionalFormatting>
  <conditionalFormatting sqref="D70">
    <cfRule type="cellIs" dxfId="170" priority="314" stopIfTrue="1" operator="equal">
      <formula>#REF!</formula>
    </cfRule>
  </conditionalFormatting>
  <conditionalFormatting sqref="I38">
    <cfRule type="cellIs" dxfId="169" priority="303" stopIfTrue="1" operator="equal">
      <formula>#REF!</formula>
    </cfRule>
  </conditionalFormatting>
  <conditionalFormatting sqref="L38">
    <cfRule type="cellIs" dxfId="168" priority="302" stopIfTrue="1" operator="equal">
      <formula>#REF!</formula>
    </cfRule>
  </conditionalFormatting>
  <conditionalFormatting sqref="I39">
    <cfRule type="cellIs" dxfId="167" priority="301" stopIfTrue="1" operator="equal">
      <formula>#REF!</formula>
    </cfRule>
  </conditionalFormatting>
  <conditionalFormatting sqref="P3 S3">
    <cfRule type="cellIs" dxfId="166" priority="249" stopIfTrue="1" operator="equal">
      <formula>#REF!</formula>
    </cfRule>
  </conditionalFormatting>
  <conditionalFormatting sqref="A71">
    <cfRule type="cellIs" dxfId="165" priority="256" stopIfTrue="1" operator="equal">
      <formula>#REF!</formula>
    </cfRule>
  </conditionalFormatting>
  <conditionalFormatting sqref="D71">
    <cfRule type="cellIs" dxfId="164" priority="255" stopIfTrue="1" operator="equal">
      <formula>#REF!</formula>
    </cfRule>
  </conditionalFormatting>
  <conditionalFormatting sqref="A72">
    <cfRule type="cellIs" dxfId="163" priority="254" stopIfTrue="1" operator="equal">
      <formula>#REF!</formula>
    </cfRule>
  </conditionalFormatting>
  <conditionalFormatting sqref="D72">
    <cfRule type="cellIs" dxfId="162" priority="253" stopIfTrue="1" operator="equal">
      <formula>#REF!</formula>
    </cfRule>
  </conditionalFormatting>
  <conditionalFormatting sqref="A73">
    <cfRule type="cellIs" dxfId="161" priority="252" stopIfTrue="1" operator="equal">
      <formula>#REF!</formula>
    </cfRule>
  </conditionalFormatting>
  <conditionalFormatting sqref="A4">
    <cfRule type="cellIs" dxfId="160" priority="218" stopIfTrue="1" operator="equal">
      <formula>#REF!</formula>
    </cfRule>
  </conditionalFormatting>
  <conditionalFormatting sqref="A5">
    <cfRule type="cellIs" dxfId="159" priority="212" stopIfTrue="1" operator="equal">
      <formula>#REF!</formula>
    </cfRule>
  </conditionalFormatting>
  <conditionalFormatting sqref="D5">
    <cfRule type="cellIs" dxfId="158" priority="209" stopIfTrue="1" operator="equal">
      <formula>#REF!</formula>
    </cfRule>
  </conditionalFormatting>
  <conditionalFormatting sqref="A14">
    <cfRule type="cellIs" dxfId="157" priority="76" stopIfTrue="1" operator="equal">
      <formula>#REF!</formula>
    </cfRule>
  </conditionalFormatting>
  <conditionalFormatting sqref="T37">
    <cfRule type="cellIs" dxfId="156" priority="188" stopIfTrue="1" operator="equal">
      <formula>#REF!</formula>
    </cfRule>
  </conditionalFormatting>
  <conditionalFormatting sqref="A8">
    <cfRule type="cellIs" dxfId="155" priority="186" stopIfTrue="1" operator="equal">
      <formula>#REF!</formula>
    </cfRule>
  </conditionalFormatting>
  <conditionalFormatting sqref="D8">
    <cfRule type="cellIs" dxfId="154" priority="185" stopIfTrue="1" operator="equal">
      <formula>#REF!</formula>
    </cfRule>
  </conditionalFormatting>
  <conditionalFormatting sqref="A7">
    <cfRule type="cellIs" dxfId="153" priority="184" stopIfTrue="1" operator="equal">
      <formula>#REF!</formula>
    </cfRule>
  </conditionalFormatting>
  <conditionalFormatting sqref="D7">
    <cfRule type="cellIs" dxfId="152" priority="183" stopIfTrue="1" operator="equal">
      <formula>#REF!</formula>
    </cfRule>
  </conditionalFormatting>
  <conditionalFormatting sqref="A6">
    <cfRule type="cellIs" dxfId="151" priority="182" stopIfTrue="1" operator="equal">
      <formula>#REF!</formula>
    </cfRule>
  </conditionalFormatting>
  <conditionalFormatting sqref="D6">
    <cfRule type="cellIs" dxfId="150" priority="181" stopIfTrue="1" operator="equal">
      <formula>#REF!</formula>
    </cfRule>
  </conditionalFormatting>
  <conditionalFormatting sqref="N34">
    <cfRule type="cellIs" dxfId="149" priority="100" stopIfTrue="1" operator="equal">
      <formula>#REF!</formula>
    </cfRule>
  </conditionalFormatting>
  <conditionalFormatting sqref="D4">
    <cfRule type="cellIs" dxfId="148" priority="178" stopIfTrue="1" operator="equal">
      <formula>#REF!</formula>
    </cfRule>
  </conditionalFormatting>
  <conditionalFormatting sqref="P45:T45 T39:T44">
    <cfRule type="cellIs" dxfId="147" priority="170" stopIfTrue="1" operator="equal">
      <formula>#REF!</formula>
    </cfRule>
  </conditionalFormatting>
  <conditionalFormatting sqref="F45:I45 F38:H38 F39:G44">
    <cfRule type="cellIs" dxfId="146" priority="169" stopIfTrue="1" operator="equal">
      <formula>#REF!</formula>
    </cfRule>
  </conditionalFormatting>
  <conditionalFormatting sqref="I30">
    <cfRule type="cellIs" dxfId="145" priority="152" stopIfTrue="1" operator="equal">
      <formula>#REF!</formula>
    </cfRule>
  </conditionalFormatting>
  <conditionalFormatting sqref="A38:D44">
    <cfRule type="cellIs" dxfId="144" priority="150" stopIfTrue="1" operator="equal">
      <formula>#REF!</formula>
    </cfRule>
  </conditionalFormatting>
  <conditionalFormatting sqref="P31:S36">
    <cfRule type="cellIs" dxfId="143" priority="149" stopIfTrue="1" operator="equal">
      <formula>#REF!</formula>
    </cfRule>
  </conditionalFormatting>
  <conditionalFormatting sqref="K45:N45 M38:N44">
    <cfRule type="cellIs" dxfId="142" priority="148" stopIfTrue="1" operator="equal">
      <formula>#REF!</formula>
    </cfRule>
  </conditionalFormatting>
  <conditionalFormatting sqref="O38:S44">
    <cfRule type="cellIs" dxfId="141" priority="147" stopIfTrue="1" operator="equal">
      <formula>#REF!</formula>
    </cfRule>
  </conditionalFormatting>
  <conditionalFormatting sqref="P11 S11">
    <cfRule type="cellIs" dxfId="140" priority="137" stopIfTrue="1" operator="equal">
      <formula>#REF!</formula>
    </cfRule>
  </conditionalFormatting>
  <conditionalFormatting sqref="P13">
    <cfRule type="cellIs" dxfId="139" priority="136" stopIfTrue="1" operator="equal">
      <formula>#REF!</formula>
    </cfRule>
  </conditionalFormatting>
  <conditionalFormatting sqref="S13">
    <cfRule type="cellIs" dxfId="138" priority="135" stopIfTrue="1" operator="equal">
      <formula>#REF!</formula>
    </cfRule>
  </conditionalFormatting>
  <conditionalFormatting sqref="P14">
    <cfRule type="cellIs" dxfId="137" priority="134" stopIfTrue="1" operator="equal">
      <formula>#REF!</formula>
    </cfRule>
  </conditionalFormatting>
  <conditionalFormatting sqref="S14">
    <cfRule type="cellIs" dxfId="136" priority="133" stopIfTrue="1" operator="equal">
      <formula>#REF!</formula>
    </cfRule>
  </conditionalFormatting>
  <conditionalFormatting sqref="P15">
    <cfRule type="cellIs" dxfId="135" priority="132" stopIfTrue="1" operator="equal">
      <formula>#REF!</formula>
    </cfRule>
  </conditionalFormatting>
  <conditionalFormatting sqref="S15">
    <cfRule type="cellIs" dxfId="134" priority="131" stopIfTrue="1" operator="equal">
      <formula>#REF!</formula>
    </cfRule>
  </conditionalFormatting>
  <conditionalFormatting sqref="K4:L4">
    <cfRule type="cellIs" dxfId="133" priority="130" stopIfTrue="1" operator="equal">
      <formula>#REF!</formula>
    </cfRule>
  </conditionalFormatting>
  <conditionalFormatting sqref="K6">
    <cfRule type="cellIs" dxfId="132" priority="129" stopIfTrue="1" operator="equal">
      <formula>#REF!</formula>
    </cfRule>
  </conditionalFormatting>
  <conditionalFormatting sqref="N6">
    <cfRule type="cellIs" dxfId="131" priority="128" stopIfTrue="1" operator="equal">
      <formula>#REF!</formula>
    </cfRule>
  </conditionalFormatting>
  <conditionalFormatting sqref="K7">
    <cfRule type="cellIs" dxfId="130" priority="127" stopIfTrue="1" operator="equal">
      <formula>#REF!</formula>
    </cfRule>
  </conditionalFormatting>
  <conditionalFormatting sqref="N7">
    <cfRule type="cellIs" dxfId="129" priority="126" stopIfTrue="1" operator="equal">
      <formula>#REF!</formula>
    </cfRule>
  </conditionalFormatting>
  <conditionalFormatting sqref="K8">
    <cfRule type="cellIs" dxfId="128" priority="125" stopIfTrue="1" operator="equal">
      <formula>#REF!</formula>
    </cfRule>
  </conditionalFormatting>
  <conditionalFormatting sqref="N8">
    <cfRule type="cellIs" dxfId="127" priority="124" stopIfTrue="1" operator="equal">
      <formula>#REF!</formula>
    </cfRule>
  </conditionalFormatting>
  <conditionalFormatting sqref="K11 N11">
    <cfRule type="cellIs" dxfId="126" priority="123" stopIfTrue="1" operator="equal">
      <formula>#REF!</formula>
    </cfRule>
  </conditionalFormatting>
  <conditionalFormatting sqref="K13">
    <cfRule type="cellIs" dxfId="125" priority="122" stopIfTrue="1" operator="equal">
      <formula>#REF!</formula>
    </cfRule>
  </conditionalFormatting>
  <conditionalFormatting sqref="N13">
    <cfRule type="cellIs" dxfId="124" priority="121" stopIfTrue="1" operator="equal">
      <formula>#REF!</formula>
    </cfRule>
  </conditionalFormatting>
  <conditionalFormatting sqref="K14">
    <cfRule type="cellIs" dxfId="123" priority="120" stopIfTrue="1" operator="equal">
      <formula>#REF!</formula>
    </cfRule>
  </conditionalFormatting>
  <conditionalFormatting sqref="N14">
    <cfRule type="cellIs" dxfId="122" priority="119" stopIfTrue="1" operator="equal">
      <formula>#REF!</formula>
    </cfRule>
  </conditionalFormatting>
  <conditionalFormatting sqref="K15">
    <cfRule type="cellIs" dxfId="121" priority="118" stopIfTrue="1" operator="equal">
      <formula>#REF!</formula>
    </cfRule>
  </conditionalFormatting>
  <conditionalFormatting sqref="N15">
    <cfRule type="cellIs" dxfId="120" priority="117" stopIfTrue="1" operator="equal">
      <formula>#REF!</formula>
    </cfRule>
  </conditionalFormatting>
  <conditionalFormatting sqref="K18 N18">
    <cfRule type="cellIs" dxfId="119" priority="116" stopIfTrue="1" operator="equal">
      <formula>#REF!</formula>
    </cfRule>
  </conditionalFormatting>
  <conditionalFormatting sqref="K20">
    <cfRule type="cellIs" dxfId="118" priority="115" stopIfTrue="1" operator="equal">
      <formula>#REF!</formula>
    </cfRule>
  </conditionalFormatting>
  <conditionalFormatting sqref="N20">
    <cfRule type="cellIs" dxfId="117" priority="114" stopIfTrue="1" operator="equal">
      <formula>#REF!</formula>
    </cfRule>
  </conditionalFormatting>
  <conditionalFormatting sqref="K21">
    <cfRule type="cellIs" dxfId="116" priority="113" stopIfTrue="1" operator="equal">
      <formula>#REF!</formula>
    </cfRule>
  </conditionalFormatting>
  <conditionalFormatting sqref="N21">
    <cfRule type="cellIs" dxfId="115" priority="112" stopIfTrue="1" operator="equal">
      <formula>#REF!</formula>
    </cfRule>
  </conditionalFormatting>
  <conditionalFormatting sqref="K22">
    <cfRule type="cellIs" dxfId="114" priority="111" stopIfTrue="1" operator="equal">
      <formula>#REF!</formula>
    </cfRule>
  </conditionalFormatting>
  <conditionalFormatting sqref="N22">
    <cfRule type="cellIs" dxfId="113" priority="110" stopIfTrue="1" operator="equal">
      <formula>#REF!</formula>
    </cfRule>
  </conditionalFormatting>
  <conditionalFormatting sqref="K25:L25">
    <cfRule type="cellIs" dxfId="112" priority="109" stopIfTrue="1" operator="equal">
      <formula>#REF!</formula>
    </cfRule>
  </conditionalFormatting>
  <conditionalFormatting sqref="K27">
    <cfRule type="cellIs" dxfId="111" priority="108" stopIfTrue="1" operator="equal">
      <formula>#REF!</formula>
    </cfRule>
  </conditionalFormatting>
  <conditionalFormatting sqref="N27">
    <cfRule type="cellIs" dxfId="110" priority="107" stopIfTrue="1" operator="equal">
      <formula>#REF!</formula>
    </cfRule>
  </conditionalFormatting>
  <conditionalFormatting sqref="K28">
    <cfRule type="cellIs" dxfId="109" priority="106" stopIfTrue="1" operator="equal">
      <formula>#REF!</formula>
    </cfRule>
  </conditionalFormatting>
  <conditionalFormatting sqref="N28">
    <cfRule type="cellIs" dxfId="108" priority="105" stopIfTrue="1" operator="equal">
      <formula>#REF!</formula>
    </cfRule>
  </conditionalFormatting>
  <conditionalFormatting sqref="K29">
    <cfRule type="cellIs" dxfId="107" priority="104" stopIfTrue="1" operator="equal">
      <formula>#REF!</formula>
    </cfRule>
  </conditionalFormatting>
  <conditionalFormatting sqref="N29">
    <cfRule type="cellIs" dxfId="106" priority="103" stopIfTrue="1" operator="equal">
      <formula>#REF!</formula>
    </cfRule>
  </conditionalFormatting>
  <conditionalFormatting sqref="K32 N32">
    <cfRule type="cellIs" dxfId="105" priority="102" stopIfTrue="1" operator="equal">
      <formula>#REF!</formula>
    </cfRule>
  </conditionalFormatting>
  <conditionalFormatting sqref="K34">
    <cfRule type="cellIs" dxfId="104" priority="101" stopIfTrue="1" operator="equal">
      <formula>#REF!</formula>
    </cfRule>
  </conditionalFormatting>
  <conditionalFormatting sqref="K35">
    <cfRule type="cellIs" dxfId="103" priority="99" stopIfTrue="1" operator="equal">
      <formula>#REF!</formula>
    </cfRule>
  </conditionalFormatting>
  <conditionalFormatting sqref="N35">
    <cfRule type="cellIs" dxfId="102" priority="98" stopIfTrue="1" operator="equal">
      <formula>#REF!</formula>
    </cfRule>
  </conditionalFormatting>
  <conditionalFormatting sqref="K36">
    <cfRule type="cellIs" dxfId="101" priority="97" stopIfTrue="1" operator="equal">
      <formula>#REF!</formula>
    </cfRule>
  </conditionalFormatting>
  <conditionalFormatting sqref="N36">
    <cfRule type="cellIs" dxfId="100" priority="96" stopIfTrue="1" operator="equal">
      <formula>#REF!</formula>
    </cfRule>
  </conditionalFormatting>
  <conditionalFormatting sqref="P25 S25">
    <cfRule type="cellIs" dxfId="99" priority="95" stopIfTrue="1" operator="equal">
      <formula>#REF!</formula>
    </cfRule>
  </conditionalFormatting>
  <conditionalFormatting sqref="P28">
    <cfRule type="cellIs" dxfId="98" priority="92" stopIfTrue="1" operator="equal">
      <formula>#REF!</formula>
    </cfRule>
  </conditionalFormatting>
  <conditionalFormatting sqref="S28">
    <cfRule type="cellIs" dxfId="97" priority="91" stopIfTrue="1" operator="equal">
      <formula>#REF!</formula>
    </cfRule>
  </conditionalFormatting>
  <conditionalFormatting sqref="P29">
    <cfRule type="cellIs" dxfId="96" priority="90" stopIfTrue="1" operator="equal">
      <formula>#REF!</formula>
    </cfRule>
  </conditionalFormatting>
  <conditionalFormatting sqref="S29">
    <cfRule type="cellIs" dxfId="95" priority="89" stopIfTrue="1" operator="equal">
      <formula>#REF!</formula>
    </cfRule>
  </conditionalFormatting>
  <conditionalFormatting sqref="P18 S18">
    <cfRule type="cellIs" dxfId="94" priority="88" stopIfTrue="1" operator="equal">
      <formula>#REF!</formula>
    </cfRule>
  </conditionalFormatting>
  <conditionalFormatting sqref="P20">
    <cfRule type="cellIs" dxfId="93" priority="87" stopIfTrue="1" operator="equal">
      <formula>#REF!</formula>
    </cfRule>
  </conditionalFormatting>
  <conditionalFormatting sqref="S20">
    <cfRule type="cellIs" dxfId="92" priority="86" stopIfTrue="1" operator="equal">
      <formula>#REF!</formula>
    </cfRule>
  </conditionalFormatting>
  <conditionalFormatting sqref="P21">
    <cfRule type="cellIs" dxfId="91" priority="85" stopIfTrue="1" operator="equal">
      <formula>#REF!</formula>
    </cfRule>
  </conditionalFormatting>
  <conditionalFormatting sqref="S21">
    <cfRule type="cellIs" dxfId="90" priority="84" stopIfTrue="1" operator="equal">
      <formula>#REF!</formula>
    </cfRule>
  </conditionalFormatting>
  <conditionalFormatting sqref="P22">
    <cfRule type="cellIs" dxfId="89" priority="83" stopIfTrue="1" operator="equal">
      <formula>#REF!</formula>
    </cfRule>
  </conditionalFormatting>
  <conditionalFormatting sqref="Q22">
    <cfRule type="cellIs" dxfId="88" priority="82" stopIfTrue="1" operator="equal">
      <formula>#REF!</formula>
    </cfRule>
  </conditionalFormatting>
  <conditionalFormatting sqref="A11">
    <cfRule type="cellIs" dxfId="87" priority="81" stopIfTrue="1" operator="equal">
      <formula>#REF!</formula>
    </cfRule>
  </conditionalFormatting>
  <conditionalFormatting sqref="A12">
    <cfRule type="cellIs" dxfId="86" priority="80" stopIfTrue="1" operator="equal">
      <formula>#REF!</formula>
    </cfRule>
  </conditionalFormatting>
  <conditionalFormatting sqref="D12">
    <cfRule type="cellIs" dxfId="85" priority="79" stopIfTrue="1" operator="equal">
      <formula>#REF!</formula>
    </cfRule>
  </conditionalFormatting>
  <conditionalFormatting sqref="A15">
    <cfRule type="cellIs" dxfId="84" priority="78" stopIfTrue="1" operator="equal">
      <formula>#REF!</formula>
    </cfRule>
  </conditionalFormatting>
  <conditionalFormatting sqref="D15">
    <cfRule type="cellIs" dxfId="83" priority="77" stopIfTrue="1" operator="equal">
      <formula>#REF!</formula>
    </cfRule>
  </conditionalFormatting>
  <conditionalFormatting sqref="B14">
    <cfRule type="cellIs" dxfId="82" priority="75" stopIfTrue="1" operator="equal">
      <formula>#REF!</formula>
    </cfRule>
  </conditionalFormatting>
  <conditionalFormatting sqref="A13">
    <cfRule type="cellIs" dxfId="81" priority="74" stopIfTrue="1" operator="equal">
      <formula>#REF!</formula>
    </cfRule>
  </conditionalFormatting>
  <conditionalFormatting sqref="D13">
    <cfRule type="cellIs" dxfId="80" priority="73" stopIfTrue="1" operator="equal">
      <formula>#REF!</formula>
    </cfRule>
  </conditionalFormatting>
  <conditionalFormatting sqref="D11">
    <cfRule type="cellIs" dxfId="79" priority="72" stopIfTrue="1" operator="equal">
      <formula>#REF!</formula>
    </cfRule>
  </conditionalFormatting>
  <conditionalFormatting sqref="I25">
    <cfRule type="cellIs" dxfId="78" priority="2" stopIfTrue="1" operator="equal">
      <formula>#REF!</formula>
    </cfRule>
  </conditionalFormatting>
  <conditionalFormatting sqref="A18">
    <cfRule type="cellIs" dxfId="77" priority="71" stopIfTrue="1" operator="equal">
      <formula>#REF!</formula>
    </cfRule>
  </conditionalFormatting>
  <conditionalFormatting sqref="A19">
    <cfRule type="cellIs" dxfId="76" priority="70" stopIfTrue="1" operator="equal">
      <formula>#REF!</formula>
    </cfRule>
  </conditionalFormatting>
  <conditionalFormatting sqref="D19">
    <cfRule type="cellIs" dxfId="75" priority="69" stopIfTrue="1" operator="equal">
      <formula>#REF!</formula>
    </cfRule>
  </conditionalFormatting>
  <conditionalFormatting sqref="A22">
    <cfRule type="cellIs" dxfId="74" priority="68" stopIfTrue="1" operator="equal">
      <formula>#REF!</formula>
    </cfRule>
  </conditionalFormatting>
  <conditionalFormatting sqref="D22">
    <cfRule type="cellIs" dxfId="73" priority="67" stopIfTrue="1" operator="equal">
      <formula>#REF!</formula>
    </cfRule>
  </conditionalFormatting>
  <conditionalFormatting sqref="A21">
    <cfRule type="cellIs" dxfId="72" priority="66" stopIfTrue="1" operator="equal">
      <formula>#REF!</formula>
    </cfRule>
  </conditionalFormatting>
  <conditionalFormatting sqref="B21">
    <cfRule type="cellIs" dxfId="71" priority="65" stopIfTrue="1" operator="equal">
      <formula>#REF!</formula>
    </cfRule>
  </conditionalFormatting>
  <conditionalFormatting sqref="A20">
    <cfRule type="cellIs" dxfId="70" priority="64" stopIfTrue="1" operator="equal">
      <formula>#REF!</formula>
    </cfRule>
  </conditionalFormatting>
  <conditionalFormatting sqref="D20">
    <cfRule type="cellIs" dxfId="69" priority="63" stopIfTrue="1" operator="equal">
      <formula>#REF!</formula>
    </cfRule>
  </conditionalFormatting>
  <conditionalFormatting sqref="D18">
    <cfRule type="cellIs" dxfId="68" priority="62" stopIfTrue="1" operator="equal">
      <formula>#REF!</formula>
    </cfRule>
  </conditionalFormatting>
  <conditionalFormatting sqref="A25">
    <cfRule type="cellIs" dxfId="67" priority="61" stopIfTrue="1" operator="equal">
      <formula>#REF!</formula>
    </cfRule>
  </conditionalFormatting>
  <conditionalFormatting sqref="A26">
    <cfRule type="cellIs" dxfId="66" priority="60" stopIfTrue="1" operator="equal">
      <formula>#REF!</formula>
    </cfRule>
  </conditionalFormatting>
  <conditionalFormatting sqref="D26">
    <cfRule type="cellIs" dxfId="65" priority="59" stopIfTrue="1" operator="equal">
      <formula>#REF!</formula>
    </cfRule>
  </conditionalFormatting>
  <conditionalFormatting sqref="A29">
    <cfRule type="cellIs" dxfId="64" priority="58" stopIfTrue="1" operator="equal">
      <formula>#REF!</formula>
    </cfRule>
  </conditionalFormatting>
  <conditionalFormatting sqref="D29">
    <cfRule type="cellIs" dxfId="63" priority="57" stopIfTrue="1" operator="equal">
      <formula>#REF!</formula>
    </cfRule>
  </conditionalFormatting>
  <conditionalFormatting sqref="A28">
    <cfRule type="cellIs" dxfId="62" priority="56" stopIfTrue="1" operator="equal">
      <formula>#REF!</formula>
    </cfRule>
  </conditionalFormatting>
  <conditionalFormatting sqref="D28">
    <cfRule type="cellIs" dxfId="61" priority="55" stopIfTrue="1" operator="equal">
      <formula>#REF!</formula>
    </cfRule>
  </conditionalFormatting>
  <conditionalFormatting sqref="A27">
    <cfRule type="cellIs" dxfId="60" priority="54" stopIfTrue="1" operator="equal">
      <formula>#REF!</formula>
    </cfRule>
  </conditionalFormatting>
  <conditionalFormatting sqref="D27">
    <cfRule type="cellIs" dxfId="59" priority="53" stopIfTrue="1" operator="equal">
      <formula>#REF!</formula>
    </cfRule>
  </conditionalFormatting>
  <conditionalFormatting sqref="D25">
    <cfRule type="cellIs" dxfId="58" priority="52" stopIfTrue="1" operator="equal">
      <formula>#REF!</formula>
    </cfRule>
  </conditionalFormatting>
  <conditionalFormatting sqref="A32">
    <cfRule type="cellIs" dxfId="57" priority="51" stopIfTrue="1" operator="equal">
      <formula>#REF!</formula>
    </cfRule>
  </conditionalFormatting>
  <conditionalFormatting sqref="A33">
    <cfRule type="cellIs" dxfId="56" priority="50" stopIfTrue="1" operator="equal">
      <formula>#REF!</formula>
    </cfRule>
  </conditionalFormatting>
  <conditionalFormatting sqref="D33">
    <cfRule type="cellIs" dxfId="55" priority="49" stopIfTrue="1" operator="equal">
      <formula>#REF!</formula>
    </cfRule>
  </conditionalFormatting>
  <conditionalFormatting sqref="A36">
    <cfRule type="cellIs" dxfId="54" priority="48" stopIfTrue="1" operator="equal">
      <formula>#REF!</formula>
    </cfRule>
  </conditionalFormatting>
  <conditionalFormatting sqref="B36">
    <cfRule type="cellIs" dxfId="53" priority="47" stopIfTrue="1" operator="equal">
      <formula>#REF!</formula>
    </cfRule>
  </conditionalFormatting>
  <conditionalFormatting sqref="A35">
    <cfRule type="cellIs" dxfId="52" priority="46" stopIfTrue="1" operator="equal">
      <formula>#REF!</formula>
    </cfRule>
  </conditionalFormatting>
  <conditionalFormatting sqref="D35">
    <cfRule type="cellIs" dxfId="51" priority="45" stopIfTrue="1" operator="equal">
      <formula>#REF!</formula>
    </cfRule>
  </conditionalFormatting>
  <conditionalFormatting sqref="A34">
    <cfRule type="cellIs" dxfId="50" priority="44" stopIfTrue="1" operator="equal">
      <formula>#REF!</formula>
    </cfRule>
  </conditionalFormatting>
  <conditionalFormatting sqref="D34">
    <cfRule type="cellIs" dxfId="49" priority="43" stopIfTrue="1" operator="equal">
      <formula>#REF!</formula>
    </cfRule>
  </conditionalFormatting>
  <conditionalFormatting sqref="D32">
    <cfRule type="cellIs" dxfId="48" priority="42" stopIfTrue="1" operator="equal">
      <formula>#REF!</formula>
    </cfRule>
  </conditionalFormatting>
  <conditionalFormatting sqref="F4">
    <cfRule type="cellIs" dxfId="47" priority="41" stopIfTrue="1" operator="equal">
      <formula>#REF!</formula>
    </cfRule>
  </conditionalFormatting>
  <conditionalFormatting sqref="F5">
    <cfRule type="cellIs" dxfId="46" priority="40" stopIfTrue="1" operator="equal">
      <formula>#REF!</formula>
    </cfRule>
  </conditionalFormatting>
  <conditionalFormatting sqref="I5">
    <cfRule type="cellIs" dxfId="45" priority="39" stopIfTrue="1" operator="equal">
      <formula>#REF!</formula>
    </cfRule>
  </conditionalFormatting>
  <conditionalFormatting sqref="F8">
    <cfRule type="cellIs" dxfId="44" priority="38" stopIfTrue="1" operator="equal">
      <formula>#REF!</formula>
    </cfRule>
  </conditionalFormatting>
  <conditionalFormatting sqref="I8">
    <cfRule type="cellIs" dxfId="43" priority="37" stopIfTrue="1" operator="equal">
      <formula>#REF!</formula>
    </cfRule>
  </conditionalFormatting>
  <conditionalFormatting sqref="F7">
    <cfRule type="cellIs" dxfId="42" priority="36" stopIfTrue="1" operator="equal">
      <formula>#REF!</formula>
    </cfRule>
  </conditionalFormatting>
  <conditionalFormatting sqref="I7">
    <cfRule type="cellIs" dxfId="41" priority="35" stopIfTrue="1" operator="equal">
      <formula>#REF!</formula>
    </cfRule>
  </conditionalFormatting>
  <conditionalFormatting sqref="F6">
    <cfRule type="cellIs" dxfId="40" priority="34" stopIfTrue="1" operator="equal">
      <formula>#REF!</formula>
    </cfRule>
  </conditionalFormatting>
  <conditionalFormatting sqref="I6">
    <cfRule type="cellIs" dxfId="39" priority="33" stopIfTrue="1" operator="equal">
      <formula>#REF!</formula>
    </cfRule>
  </conditionalFormatting>
  <conditionalFormatting sqref="I4">
    <cfRule type="cellIs" dxfId="38" priority="32" stopIfTrue="1" operator="equal">
      <formula>#REF!</formula>
    </cfRule>
  </conditionalFormatting>
  <conditionalFormatting sqref="F11">
    <cfRule type="cellIs" dxfId="37" priority="31" stopIfTrue="1" operator="equal">
      <formula>#REF!</formula>
    </cfRule>
  </conditionalFormatting>
  <conditionalFormatting sqref="F12">
    <cfRule type="cellIs" dxfId="36" priority="30" stopIfTrue="1" operator="equal">
      <formula>#REF!</formula>
    </cfRule>
  </conditionalFormatting>
  <conditionalFormatting sqref="I12">
    <cfRule type="cellIs" dxfId="35" priority="29" stopIfTrue="1" operator="equal">
      <formula>#REF!</formula>
    </cfRule>
  </conditionalFormatting>
  <conditionalFormatting sqref="F15">
    <cfRule type="cellIs" dxfId="34" priority="28" stopIfTrue="1" operator="equal">
      <formula>#REF!</formula>
    </cfRule>
  </conditionalFormatting>
  <conditionalFormatting sqref="I15">
    <cfRule type="cellIs" dxfId="33" priority="27" stopIfTrue="1" operator="equal">
      <formula>#REF!</formula>
    </cfRule>
  </conditionalFormatting>
  <conditionalFormatting sqref="F14">
    <cfRule type="cellIs" dxfId="32" priority="26" stopIfTrue="1" operator="equal">
      <formula>#REF!</formula>
    </cfRule>
  </conditionalFormatting>
  <conditionalFormatting sqref="G14">
    <cfRule type="cellIs" dxfId="31" priority="25" stopIfTrue="1" operator="equal">
      <formula>#REF!</formula>
    </cfRule>
  </conditionalFormatting>
  <conditionalFormatting sqref="F13">
    <cfRule type="cellIs" dxfId="30" priority="24" stopIfTrue="1" operator="equal">
      <formula>#REF!</formula>
    </cfRule>
  </conditionalFormatting>
  <conditionalFormatting sqref="I13">
    <cfRule type="cellIs" dxfId="29" priority="23" stopIfTrue="1" operator="equal">
      <formula>#REF!</formula>
    </cfRule>
  </conditionalFormatting>
  <conditionalFormatting sqref="I11">
    <cfRule type="cellIs" dxfId="28" priority="22" stopIfTrue="1" operator="equal">
      <formula>#REF!</formula>
    </cfRule>
  </conditionalFormatting>
  <conditionalFormatting sqref="F18">
    <cfRule type="cellIs" dxfId="27" priority="21" stopIfTrue="1" operator="equal">
      <formula>#REF!</formula>
    </cfRule>
  </conditionalFormatting>
  <conditionalFormatting sqref="F19">
    <cfRule type="cellIs" dxfId="26" priority="20" stopIfTrue="1" operator="equal">
      <formula>#REF!</formula>
    </cfRule>
  </conditionalFormatting>
  <conditionalFormatting sqref="I19">
    <cfRule type="cellIs" dxfId="25" priority="19" stopIfTrue="1" operator="equal">
      <formula>#REF!</formula>
    </cfRule>
  </conditionalFormatting>
  <conditionalFormatting sqref="F22">
    <cfRule type="cellIs" dxfId="24" priority="18" stopIfTrue="1" operator="equal">
      <formula>#REF!</formula>
    </cfRule>
  </conditionalFormatting>
  <conditionalFormatting sqref="I22">
    <cfRule type="cellIs" dxfId="23" priority="17" stopIfTrue="1" operator="equal">
      <formula>#REF!</formula>
    </cfRule>
  </conditionalFormatting>
  <conditionalFormatting sqref="F21">
    <cfRule type="cellIs" dxfId="22" priority="16" stopIfTrue="1" operator="equal">
      <formula>#REF!</formula>
    </cfRule>
  </conditionalFormatting>
  <conditionalFormatting sqref="I21">
    <cfRule type="cellIs" dxfId="21" priority="15" stopIfTrue="1" operator="equal">
      <formula>#REF!</formula>
    </cfRule>
  </conditionalFormatting>
  <conditionalFormatting sqref="F20">
    <cfRule type="cellIs" dxfId="20" priority="14" stopIfTrue="1" operator="equal">
      <formula>#REF!</formula>
    </cfRule>
  </conditionalFormatting>
  <conditionalFormatting sqref="I20">
    <cfRule type="cellIs" dxfId="19" priority="13" stopIfTrue="1" operator="equal">
      <formula>#REF!</formula>
    </cfRule>
  </conditionalFormatting>
  <conditionalFormatting sqref="I18">
    <cfRule type="cellIs" dxfId="18" priority="12" stopIfTrue="1" operator="equal">
      <formula>#REF!</formula>
    </cfRule>
  </conditionalFormatting>
  <conditionalFormatting sqref="F25">
    <cfRule type="cellIs" dxfId="17" priority="11" stopIfTrue="1" operator="equal">
      <formula>#REF!</formula>
    </cfRule>
  </conditionalFormatting>
  <conditionalFormatting sqref="F26">
    <cfRule type="cellIs" dxfId="16" priority="10" stopIfTrue="1" operator="equal">
      <formula>#REF!</formula>
    </cfRule>
  </conditionalFormatting>
  <conditionalFormatting sqref="I26">
    <cfRule type="cellIs" dxfId="15" priority="9" stopIfTrue="1" operator="equal">
      <formula>#REF!</formula>
    </cfRule>
  </conditionalFormatting>
  <conditionalFormatting sqref="F29">
    <cfRule type="cellIs" dxfId="14" priority="8" stopIfTrue="1" operator="equal">
      <formula>#REF!</formula>
    </cfRule>
  </conditionalFormatting>
  <conditionalFormatting sqref="I29">
    <cfRule type="cellIs" dxfId="13" priority="7" stopIfTrue="1" operator="equal">
      <formula>#REF!</formula>
    </cfRule>
  </conditionalFormatting>
  <conditionalFormatting sqref="F28">
    <cfRule type="cellIs" dxfId="12" priority="6" stopIfTrue="1" operator="equal">
      <formula>#REF!</formula>
    </cfRule>
  </conditionalFormatting>
  <conditionalFormatting sqref="G28">
    <cfRule type="cellIs" dxfId="11" priority="5" stopIfTrue="1" operator="equal">
      <formula>#REF!</formula>
    </cfRule>
  </conditionalFormatting>
  <conditionalFormatting sqref="F27">
    <cfRule type="cellIs" dxfId="10" priority="4" stopIfTrue="1" operator="equal">
      <formula>#REF!</formula>
    </cfRule>
  </conditionalFormatting>
  <conditionalFormatting sqref="I27">
    <cfRule type="cellIs" dxfId="9" priority="3" stopIfTrue="1" operator="equal">
      <formula>#REF!</formula>
    </cfRule>
  </conditionalFormatting>
  <conditionalFormatting sqref="P27">
    <cfRule type="cellIs" dxfId="8" priority="1" stopIfTrue="1" operator="equal">
      <formula>#REF!</formula>
    </cfRule>
  </conditionalFormatting>
  <printOptions horizontalCentered="1" verticalCentered="1"/>
  <pageMargins left="0.35433070866141736" right="0.35433070866141736" top="0.39370078740157483" bottom="0.39370078740157483" header="0.31496062992125984" footer="0.31496062992125984"/>
  <pageSetup paperSize="9" scale="85" firstPageNumber="0" orientation="landscape" horizontalDpi="300" verticalDpi="300" r:id="rId2"/>
  <headerFooter alignWithMargins="0"/>
  <rowBreaks count="1" manualBreakCount="1">
    <brk id="47" max="16383" man="1"/>
  </rowBreaks>
  <ignoredErrors>
    <ignoredError sqref="C9 C16 C23 C30 C37 H30 H23 H16 H9 M9 M16 M23 M30 M37 R30 R23 R16 R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K28"/>
  <sheetViews>
    <sheetView showGridLines="0" zoomScale="190" zoomScaleNormal="190" workbookViewId="0">
      <selection activeCell="C15" sqref="C15"/>
    </sheetView>
  </sheetViews>
  <sheetFormatPr baseColWidth="10" defaultRowHeight="18"/>
  <cols>
    <col min="1" max="1" width="4.7109375" style="46" customWidth="1"/>
    <col min="2" max="2" width="30.7109375" style="42" customWidth="1"/>
    <col min="3" max="10" width="11.42578125" style="46"/>
  </cols>
  <sheetData>
    <row r="1" spans="1:11" ht="13.5" customHeight="1" thickTop="1">
      <c r="A1" s="635" t="s">
        <v>322</v>
      </c>
      <c r="B1" s="636"/>
      <c r="C1" s="636"/>
      <c r="D1" s="636"/>
      <c r="E1" s="636"/>
      <c r="F1" s="636"/>
      <c r="G1" s="636"/>
      <c r="H1" s="636"/>
      <c r="I1" s="636"/>
      <c r="J1" s="636"/>
      <c r="K1" s="637"/>
    </row>
    <row r="2" spans="1:11" ht="12.75" customHeight="1">
      <c r="A2" s="638"/>
      <c r="B2" s="639"/>
      <c r="C2" s="639"/>
      <c r="D2" s="639"/>
      <c r="E2" s="639"/>
      <c r="F2" s="639"/>
      <c r="G2" s="639"/>
      <c r="H2" s="639"/>
      <c r="I2" s="639"/>
      <c r="J2" s="639"/>
      <c r="K2" s="640"/>
    </row>
    <row r="3" spans="1:11" ht="13.5" customHeight="1" thickBot="1">
      <c r="A3" s="641"/>
      <c r="B3" s="642"/>
      <c r="C3" s="642"/>
      <c r="D3" s="642"/>
      <c r="E3" s="642"/>
      <c r="F3" s="642"/>
      <c r="G3" s="642"/>
      <c r="H3" s="642"/>
      <c r="I3" s="642"/>
      <c r="J3" s="642"/>
      <c r="K3" s="643"/>
    </row>
    <row r="4" spans="1:11" ht="19.5" thickTop="1" thickBot="1">
      <c r="A4" s="54" t="s">
        <v>321</v>
      </c>
      <c r="B4" s="144" t="s">
        <v>199</v>
      </c>
      <c r="C4" s="52" t="s">
        <v>200</v>
      </c>
      <c r="D4" s="172" t="s">
        <v>201</v>
      </c>
      <c r="E4" s="113" t="s">
        <v>7</v>
      </c>
      <c r="F4" s="47" t="s">
        <v>8</v>
      </c>
      <c r="G4" s="48" t="s">
        <v>9</v>
      </c>
      <c r="H4" s="113" t="s">
        <v>202</v>
      </c>
      <c r="I4" s="49" t="s">
        <v>203</v>
      </c>
      <c r="J4" s="52" t="s">
        <v>204</v>
      </c>
      <c r="K4" s="304" t="s">
        <v>9</v>
      </c>
    </row>
    <row r="5" spans="1:11" ht="18.75" thickTop="1">
      <c r="A5" s="55">
        <v>1</v>
      </c>
      <c r="B5" s="252" t="s">
        <v>313</v>
      </c>
      <c r="C5" s="297">
        <v>45</v>
      </c>
      <c r="D5" s="298">
        <v>16</v>
      </c>
      <c r="E5" s="299">
        <v>15</v>
      </c>
      <c r="F5" s="300">
        <v>0</v>
      </c>
      <c r="G5" s="298">
        <v>1</v>
      </c>
      <c r="H5" s="299">
        <v>100</v>
      </c>
      <c r="I5" s="301">
        <v>23</v>
      </c>
      <c r="J5" s="298">
        <v>77</v>
      </c>
      <c r="K5" s="196" t="s">
        <v>304</v>
      </c>
    </row>
    <row r="6" spans="1:11">
      <c r="A6" s="56">
        <v>2</v>
      </c>
      <c r="B6" s="253" t="s">
        <v>127</v>
      </c>
      <c r="C6" s="268">
        <v>40</v>
      </c>
      <c r="D6" s="173">
        <v>16</v>
      </c>
      <c r="E6" s="170">
        <v>13</v>
      </c>
      <c r="F6" s="176">
        <v>1</v>
      </c>
      <c r="G6" s="173">
        <v>2</v>
      </c>
      <c r="H6" s="170">
        <v>56</v>
      </c>
      <c r="I6" s="179">
        <v>20</v>
      </c>
      <c r="J6" s="173">
        <v>36</v>
      </c>
      <c r="K6" s="203" t="s">
        <v>304</v>
      </c>
    </row>
    <row r="7" spans="1:11">
      <c r="A7" s="56">
        <v>3</v>
      </c>
      <c r="B7" s="254" t="s">
        <v>314</v>
      </c>
      <c r="C7" s="183">
        <v>30</v>
      </c>
      <c r="D7" s="174">
        <v>16</v>
      </c>
      <c r="E7" s="171">
        <v>10</v>
      </c>
      <c r="F7" s="177">
        <v>1</v>
      </c>
      <c r="G7" s="174">
        <v>5</v>
      </c>
      <c r="H7" s="171">
        <v>48</v>
      </c>
      <c r="I7" s="180">
        <v>34</v>
      </c>
      <c r="J7" s="174">
        <v>14</v>
      </c>
      <c r="K7" s="203">
        <v>1</v>
      </c>
    </row>
    <row r="8" spans="1:11">
      <c r="A8" s="56">
        <v>4</v>
      </c>
      <c r="B8" s="253" t="s">
        <v>315</v>
      </c>
      <c r="C8" s="182">
        <v>29</v>
      </c>
      <c r="D8" s="173">
        <v>16</v>
      </c>
      <c r="E8" s="170">
        <v>9</v>
      </c>
      <c r="F8" s="176">
        <v>2</v>
      </c>
      <c r="G8" s="173">
        <v>5</v>
      </c>
      <c r="H8" s="170">
        <v>55</v>
      </c>
      <c r="I8" s="179">
        <v>32</v>
      </c>
      <c r="J8" s="173">
        <v>23</v>
      </c>
      <c r="K8" s="203" t="s">
        <v>304</v>
      </c>
    </row>
    <row r="9" spans="1:11">
      <c r="A9" s="56">
        <v>5</v>
      </c>
      <c r="B9" s="254" t="s">
        <v>327</v>
      </c>
      <c r="C9" s="183">
        <v>21</v>
      </c>
      <c r="D9" s="174">
        <v>16</v>
      </c>
      <c r="E9" s="171">
        <v>7</v>
      </c>
      <c r="F9" s="177">
        <v>0</v>
      </c>
      <c r="G9" s="174">
        <v>9</v>
      </c>
      <c r="H9" s="171">
        <v>31</v>
      </c>
      <c r="I9" s="180">
        <v>37</v>
      </c>
      <c r="J9" s="174">
        <v>-6</v>
      </c>
      <c r="K9" s="203" t="s">
        <v>304</v>
      </c>
    </row>
    <row r="10" spans="1:11">
      <c r="A10" s="56">
        <v>6</v>
      </c>
      <c r="B10" s="253" t="s">
        <v>163</v>
      </c>
      <c r="C10" s="182">
        <v>16</v>
      </c>
      <c r="D10" s="173">
        <v>16</v>
      </c>
      <c r="E10" s="170">
        <v>5</v>
      </c>
      <c r="F10" s="176">
        <v>1</v>
      </c>
      <c r="G10" s="173">
        <v>10</v>
      </c>
      <c r="H10" s="170">
        <v>19</v>
      </c>
      <c r="I10" s="179">
        <v>56</v>
      </c>
      <c r="J10" s="173">
        <v>-37</v>
      </c>
      <c r="K10" s="203" t="s">
        <v>304</v>
      </c>
    </row>
    <row r="11" spans="1:11">
      <c r="A11" s="56">
        <v>7</v>
      </c>
      <c r="B11" s="254" t="s">
        <v>317</v>
      </c>
      <c r="C11" s="183">
        <v>12</v>
      </c>
      <c r="D11" s="174">
        <v>16</v>
      </c>
      <c r="E11" s="171">
        <v>4</v>
      </c>
      <c r="F11" s="177">
        <v>0</v>
      </c>
      <c r="G11" s="174">
        <v>12</v>
      </c>
      <c r="H11" s="171">
        <v>22</v>
      </c>
      <c r="I11" s="180">
        <v>73</v>
      </c>
      <c r="J11" s="174">
        <v>-51</v>
      </c>
      <c r="K11" s="203" t="s">
        <v>304</v>
      </c>
    </row>
    <row r="12" spans="1:11">
      <c r="A12" s="56">
        <v>8</v>
      </c>
      <c r="B12" s="253" t="s">
        <v>165</v>
      </c>
      <c r="C12" s="182">
        <v>11</v>
      </c>
      <c r="D12" s="173">
        <v>16</v>
      </c>
      <c r="E12" s="170">
        <v>4</v>
      </c>
      <c r="F12" s="176">
        <v>1</v>
      </c>
      <c r="G12" s="173">
        <v>11</v>
      </c>
      <c r="H12" s="170">
        <v>37</v>
      </c>
      <c r="I12" s="179">
        <v>56</v>
      </c>
      <c r="J12" s="173">
        <v>-19</v>
      </c>
      <c r="K12" s="203">
        <v>2</v>
      </c>
    </row>
    <row r="13" spans="1:11" ht="18.75" thickBot="1">
      <c r="A13" s="302">
        <v>9</v>
      </c>
      <c r="B13" s="455" t="s">
        <v>316</v>
      </c>
      <c r="C13" s="456">
        <v>6</v>
      </c>
      <c r="D13" s="457">
        <v>16</v>
      </c>
      <c r="E13" s="458">
        <v>2</v>
      </c>
      <c r="F13" s="459">
        <v>0</v>
      </c>
      <c r="G13" s="457">
        <v>14</v>
      </c>
      <c r="H13" s="458">
        <v>19</v>
      </c>
      <c r="I13" s="460">
        <v>56</v>
      </c>
      <c r="J13" s="457">
        <v>-37</v>
      </c>
      <c r="K13" s="303" t="s">
        <v>304</v>
      </c>
    </row>
    <row r="14" spans="1:11" ht="18.75" thickTop="1">
      <c r="A14" s="57"/>
      <c r="B14" s="41"/>
      <c r="C14" s="43"/>
      <c r="D14" s="43"/>
      <c r="E14" s="43"/>
      <c r="F14" s="43"/>
      <c r="G14" s="43"/>
      <c r="H14" s="44"/>
      <c r="I14" s="43"/>
      <c r="J14" s="43"/>
      <c r="K14" s="520"/>
    </row>
    <row r="15" spans="1:11">
      <c r="A15" s="57"/>
      <c r="B15" s="41"/>
      <c r="C15" s="43"/>
      <c r="D15" s="43"/>
      <c r="E15" s="43"/>
      <c r="F15" s="43"/>
      <c r="G15" s="43"/>
      <c r="H15" s="44"/>
      <c r="I15" s="43"/>
      <c r="J15" s="43"/>
      <c r="K15" s="520"/>
    </row>
    <row r="16" spans="1:11">
      <c r="A16" s="57"/>
      <c r="B16" s="41"/>
      <c r="C16" s="43"/>
      <c r="D16" s="43"/>
      <c r="E16" s="43"/>
      <c r="F16" s="43"/>
      <c r="G16" s="43"/>
      <c r="H16" s="44"/>
      <c r="I16" s="43"/>
      <c r="J16" s="43"/>
      <c r="K16" s="520"/>
    </row>
    <row r="17" spans="1:11">
      <c r="A17" s="57"/>
      <c r="B17" s="41"/>
      <c r="C17" s="43"/>
      <c r="D17" s="43"/>
      <c r="E17" s="43"/>
      <c r="F17" s="43"/>
      <c r="G17" s="43"/>
      <c r="H17" s="44"/>
      <c r="I17" s="43"/>
      <c r="J17" s="43"/>
      <c r="K17" s="520"/>
    </row>
    <row r="18" spans="1:11">
      <c r="A18" s="57"/>
      <c r="B18" s="41"/>
      <c r="C18" s="43"/>
      <c r="D18" s="43"/>
      <c r="E18" s="43"/>
      <c r="F18" s="43"/>
      <c r="G18" s="43"/>
      <c r="H18" s="44"/>
      <c r="I18" s="43"/>
      <c r="J18" s="43"/>
      <c r="K18" s="520"/>
    </row>
    <row r="19" spans="1:11">
      <c r="A19" s="45"/>
      <c r="B19" s="41"/>
      <c r="C19" s="45"/>
      <c r="D19" s="45"/>
      <c r="E19" s="45"/>
      <c r="F19" s="45"/>
      <c r="G19" s="45"/>
      <c r="H19" s="41"/>
      <c r="I19" s="45"/>
      <c r="J19" s="45"/>
      <c r="K19" s="12"/>
    </row>
    <row r="20" spans="1:11">
      <c r="H20" s="42"/>
    </row>
    <row r="21" spans="1:11">
      <c r="H21" s="42"/>
    </row>
    <row r="22" spans="1:11">
      <c r="H22" s="42"/>
    </row>
    <row r="23" spans="1:11">
      <c r="H23" s="42"/>
    </row>
    <row r="24" spans="1:11">
      <c r="H24" s="42"/>
    </row>
    <row r="25" spans="1:11">
      <c r="H25" s="42"/>
    </row>
    <row r="26" spans="1:11">
      <c r="H26" s="42"/>
    </row>
    <row r="27" spans="1:11">
      <c r="H27" s="42"/>
    </row>
    <row r="28" spans="1:11">
      <c r="H28" s="42"/>
    </row>
  </sheetData>
  <mergeCells count="1">
    <mergeCell ref="A1:K3"/>
  </mergeCells>
  <pageMargins left="0.7" right="0.7" top="0.75" bottom="0.75" header="0.3" footer="0.3"/>
  <pageSetup paperSize="9" orientation="portrait"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23"/>
  <sheetViews>
    <sheetView showGridLines="0" topLeftCell="E1" zoomScale="161" zoomScaleNormal="161" workbookViewId="0">
      <selection activeCell="J8" sqref="J8"/>
    </sheetView>
  </sheetViews>
  <sheetFormatPr baseColWidth="10" defaultRowHeight="12.75"/>
  <cols>
    <col min="1" max="1" width="23.7109375" customWidth="1"/>
    <col min="2" max="2" width="6.7109375" customWidth="1"/>
    <col min="4" max="4" width="23.7109375" customWidth="1"/>
    <col min="5" max="5" width="5.7109375" customWidth="1"/>
    <col min="7" max="7" width="23.7109375" customWidth="1"/>
    <col min="8" max="8" width="5.7109375" customWidth="1"/>
    <col min="10" max="10" width="23.7109375" customWidth="1"/>
    <col min="11" max="11" width="5.7109375" customWidth="1"/>
  </cols>
  <sheetData>
    <row r="1" spans="1:11" ht="13.5" thickBot="1"/>
    <row r="2" spans="1:11" ht="13.5" customHeight="1" thickTop="1">
      <c r="A2" s="644" t="s">
        <v>280</v>
      </c>
      <c r="B2" s="645"/>
      <c r="D2" s="644" t="s">
        <v>64</v>
      </c>
      <c r="E2" s="645"/>
      <c r="G2" s="648" t="s">
        <v>328</v>
      </c>
      <c r="H2" s="645"/>
      <c r="J2" s="648" t="s">
        <v>330</v>
      </c>
      <c r="K2" s="645"/>
    </row>
    <row r="3" spans="1:11">
      <c r="A3" s="646"/>
      <c r="B3" s="647"/>
      <c r="D3" s="646"/>
      <c r="E3" s="647"/>
      <c r="G3" s="646"/>
      <c r="H3" s="647"/>
      <c r="J3" s="646"/>
      <c r="K3" s="647"/>
    </row>
    <row r="4" spans="1:11">
      <c r="A4" s="130" t="s">
        <v>148</v>
      </c>
      <c r="B4" s="131">
        <v>4</v>
      </c>
      <c r="C4" s="10"/>
      <c r="D4" s="521" t="s">
        <v>127</v>
      </c>
      <c r="E4" s="131">
        <v>1</v>
      </c>
      <c r="G4" s="521" t="s">
        <v>149</v>
      </c>
      <c r="H4" s="131">
        <v>1</v>
      </c>
      <c r="J4" s="130" t="s">
        <v>149</v>
      </c>
      <c r="K4" s="314">
        <v>0</v>
      </c>
    </row>
    <row r="5" spans="1:11">
      <c r="A5" s="130" t="s">
        <v>151</v>
      </c>
      <c r="B5" s="131">
        <v>3</v>
      </c>
      <c r="C5" s="10"/>
      <c r="D5" s="381" t="s">
        <v>29</v>
      </c>
      <c r="E5" s="131">
        <v>1</v>
      </c>
      <c r="G5" s="130" t="s">
        <v>27</v>
      </c>
      <c r="H5" s="131">
        <v>0</v>
      </c>
      <c r="J5" s="553" t="s">
        <v>152</v>
      </c>
      <c r="K5" s="314">
        <v>9</v>
      </c>
    </row>
    <row r="6" spans="1:11" s="12" customFormat="1">
      <c r="A6" s="132"/>
      <c r="B6" s="133"/>
      <c r="C6" s="76"/>
      <c r="D6" s="134"/>
      <c r="E6" s="133"/>
      <c r="G6" s="135"/>
      <c r="H6" s="133"/>
    </row>
    <row r="7" spans="1:11" ht="14.25">
      <c r="A7" s="437"/>
      <c r="B7" s="438"/>
      <c r="C7" s="10"/>
      <c r="D7" s="130" t="s">
        <v>150</v>
      </c>
      <c r="E7" s="131">
        <v>0</v>
      </c>
      <c r="G7" s="553" t="s">
        <v>152</v>
      </c>
      <c r="H7" s="131">
        <v>2</v>
      </c>
      <c r="J7" s="392"/>
    </row>
    <row r="8" spans="1:11" ht="14.25">
      <c r="A8" s="453"/>
      <c r="B8" s="438"/>
      <c r="C8" s="10"/>
      <c r="D8" s="522" t="s">
        <v>152</v>
      </c>
      <c r="E8" s="131">
        <v>3</v>
      </c>
      <c r="G8" s="381" t="s">
        <v>127</v>
      </c>
      <c r="H8" s="131">
        <v>0</v>
      </c>
      <c r="J8" s="393"/>
    </row>
    <row r="9" spans="1:11" s="12" customFormat="1">
      <c r="A9" s="132"/>
      <c r="B9" s="133"/>
      <c r="C9" s="76"/>
      <c r="D9" s="134"/>
      <c r="E9" s="133"/>
    </row>
    <row r="10" spans="1:11">
      <c r="A10" s="437"/>
      <c r="B10" s="438"/>
      <c r="C10" s="10"/>
      <c r="D10" s="130" t="s">
        <v>28</v>
      </c>
      <c r="E10" s="131">
        <v>1</v>
      </c>
    </row>
    <row r="11" spans="1:11">
      <c r="A11" s="439"/>
      <c r="B11" s="440"/>
      <c r="C11" s="10"/>
      <c r="D11" s="521" t="s">
        <v>27</v>
      </c>
      <c r="E11" s="131">
        <v>4</v>
      </c>
    </row>
    <row r="12" spans="1:11" s="12" customFormat="1">
      <c r="A12" s="437"/>
      <c r="B12" s="438"/>
      <c r="C12" s="76"/>
      <c r="D12" s="134"/>
      <c r="E12" s="133"/>
    </row>
    <row r="13" spans="1:11">
      <c r="A13" s="437"/>
      <c r="B13" s="438"/>
      <c r="C13" s="10"/>
      <c r="D13" s="130" t="s">
        <v>148</v>
      </c>
      <c r="E13" s="131">
        <v>1</v>
      </c>
    </row>
    <row r="14" spans="1:11">
      <c r="A14" s="437"/>
      <c r="B14" s="438"/>
      <c r="C14" s="10"/>
      <c r="D14" s="521" t="s">
        <v>149</v>
      </c>
      <c r="E14" s="131">
        <v>1</v>
      </c>
    </row>
    <row r="15" spans="1:11" s="12" customFormat="1">
      <c r="A15" s="437"/>
      <c r="B15" s="438"/>
      <c r="C15" s="76"/>
    </row>
    <row r="16" spans="1:11">
      <c r="A16" s="437"/>
      <c r="B16" s="441"/>
      <c r="C16" s="10"/>
    </row>
    <row r="17" spans="1:9">
      <c r="A17" s="437"/>
      <c r="B17" s="438"/>
      <c r="C17" s="10"/>
      <c r="I17" s="12"/>
    </row>
    <row r="18" spans="1:9" s="12" customFormat="1">
      <c r="A18" s="437"/>
      <c r="B18" s="438"/>
      <c r="C18" s="76"/>
    </row>
    <row r="19" spans="1:9">
      <c r="A19" s="437"/>
      <c r="B19" s="442"/>
      <c r="C19" s="10"/>
    </row>
    <row r="20" spans="1:9">
      <c r="A20" s="437"/>
      <c r="B20" s="442"/>
      <c r="C20" s="10"/>
    </row>
    <row r="21" spans="1:9">
      <c r="A21" s="437"/>
      <c r="B21" s="442"/>
      <c r="C21" s="10"/>
    </row>
    <row r="22" spans="1:9" s="12" customFormat="1">
      <c r="A22" s="134"/>
      <c r="B22" s="133"/>
    </row>
    <row r="23" spans="1:9">
      <c r="A23" s="114"/>
      <c r="B23" s="115"/>
    </row>
  </sheetData>
  <customSheetViews>
    <customSheetView guid="{E9D1F694-2225-49E9-B5D3-BBDFDE405BDD}" scale="115" showGridLines="0">
      <selection activeCell="C21" sqref="C21"/>
      <pageMargins left="0.78740157499999996" right="0.78740157499999996" top="0.984251969" bottom="0.984251969" header="0.4921259845" footer="0.4921259845"/>
      <pageSetup paperSize="9" orientation="portrait" horizontalDpi="0" verticalDpi="0" r:id="rId1"/>
      <headerFooter alignWithMargins="0"/>
    </customSheetView>
  </customSheetViews>
  <mergeCells count="4">
    <mergeCell ref="A2:B3"/>
    <mergeCell ref="D2:E3"/>
    <mergeCell ref="G2:H3"/>
    <mergeCell ref="J2:K3"/>
  </mergeCells>
  <phoneticPr fontId="32" type="noConversion"/>
  <conditionalFormatting sqref="A8">
    <cfRule type="cellIs" dxfId="7" priority="9" stopIfTrue="1" operator="equal">
      <formula>#REF!</formula>
    </cfRule>
  </conditionalFormatting>
  <conditionalFormatting sqref="G8">
    <cfRule type="cellIs" dxfId="6" priority="3" stopIfTrue="1" operator="equal">
      <formula>#REF!</formula>
    </cfRule>
  </conditionalFormatting>
  <conditionalFormatting sqref="D5">
    <cfRule type="cellIs" dxfId="5" priority="1" stopIfTrue="1" operator="equal">
      <formula>#REF!</formula>
    </cfRule>
  </conditionalFormatting>
  <pageMargins left="0.78740157499999996" right="0.78740157499999996" top="0.984251969" bottom="0.984251969" header="0.4921259845" footer="0.4921259845"/>
  <pageSetup paperSize="9" orientation="portrait" r:id="rId2"/>
  <headerFooter alignWithMargins="0"/>
  <drawing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indexed="8"/>
  </sheetPr>
  <dimension ref="A1:L44"/>
  <sheetViews>
    <sheetView showGridLines="0" zoomScale="135" zoomScaleNormal="135" workbookViewId="0">
      <selection activeCell="F26" sqref="F26"/>
    </sheetView>
  </sheetViews>
  <sheetFormatPr baseColWidth="10" defaultRowHeight="12.75"/>
  <cols>
    <col min="2" max="2" width="27.28515625" customWidth="1"/>
    <col min="3" max="3" width="7.42578125" customWidth="1"/>
    <col min="4" max="4" width="9.7109375" customWidth="1"/>
    <col min="5" max="5" width="11.42578125" style="270"/>
    <col min="6" max="6" width="11.42578125" style="12"/>
    <col min="7" max="7" width="22" style="70" customWidth="1"/>
    <col min="8" max="8" width="7.28515625" style="70" customWidth="1"/>
    <col min="9" max="9" width="11.42578125" style="23"/>
    <col min="10" max="10" width="11.42578125" style="12"/>
  </cols>
  <sheetData>
    <row r="1" spans="1:12">
      <c r="A1" s="85" t="s">
        <v>68</v>
      </c>
      <c r="B1" s="85" t="s">
        <v>69</v>
      </c>
      <c r="C1" s="85" t="s">
        <v>70</v>
      </c>
      <c r="D1" s="85" t="s">
        <v>6</v>
      </c>
      <c r="E1" s="269" t="s">
        <v>144</v>
      </c>
      <c r="F1" s="224"/>
      <c r="G1" s="71"/>
      <c r="H1" s="543"/>
      <c r="I1" s="9"/>
      <c r="J1" s="224"/>
    </row>
    <row r="2" spans="1:12" ht="14.25" customHeight="1">
      <c r="A2" s="86">
        <v>1</v>
      </c>
      <c r="B2" s="86" t="str">
        <f>'Matchs-Buteurs RCT'!J52</f>
        <v>Jean-Yves MANGENOT</v>
      </c>
      <c r="C2" s="255">
        <f>'Matchs-Buteurs RCT'!L52</f>
        <v>37</v>
      </c>
      <c r="D2" s="255">
        <v>18</v>
      </c>
      <c r="E2" s="547">
        <f t="shared" ref="E2:E9" si="0">C2/D2</f>
        <v>2.0555555555555554</v>
      </c>
      <c r="F2" s="544"/>
      <c r="G2" s="545"/>
      <c r="H2" s="544"/>
      <c r="I2" s="544"/>
      <c r="J2" s="544"/>
      <c r="K2" s="12"/>
      <c r="L2" s="12"/>
    </row>
    <row r="3" spans="1:12" s="88" customFormat="1" ht="15.95" customHeight="1">
      <c r="A3" s="89">
        <v>2</v>
      </c>
      <c r="B3" s="89" t="str">
        <f>'Matchs-Buteurs RCT'!J53</f>
        <v>Christophe VIOLANT</v>
      </c>
      <c r="C3" s="256">
        <f>'Matchs-Buteurs RCT'!L53</f>
        <v>17</v>
      </c>
      <c r="D3" s="256">
        <v>14</v>
      </c>
      <c r="E3" s="548">
        <f t="shared" si="0"/>
        <v>1.2142857142857142</v>
      </c>
      <c r="F3" s="544"/>
      <c r="G3" s="545"/>
      <c r="H3" s="544"/>
      <c r="I3" s="544"/>
      <c r="J3" s="544"/>
      <c r="K3" s="331"/>
      <c r="L3" s="331"/>
    </row>
    <row r="4" spans="1:12" s="88" customFormat="1" ht="15.95" customHeight="1">
      <c r="A4" s="91">
        <v>3</v>
      </c>
      <c r="B4" s="91" t="str">
        <f>'Matchs-Buteurs RCT'!J54</f>
        <v>Yann LE PODER</v>
      </c>
      <c r="C4" s="257">
        <f>'Matchs-Buteurs RCT'!L54</f>
        <v>16</v>
      </c>
      <c r="D4" s="257">
        <v>10</v>
      </c>
      <c r="E4" s="549">
        <f t="shared" si="0"/>
        <v>1.6</v>
      </c>
      <c r="F4" s="544"/>
      <c r="G4" s="545"/>
      <c r="H4" s="544"/>
      <c r="I4" s="544"/>
      <c r="J4" s="544"/>
      <c r="K4" s="331"/>
      <c r="L4" s="331"/>
    </row>
    <row r="5" spans="1:12" s="88" customFormat="1" ht="15.95" customHeight="1">
      <c r="A5" s="139">
        <v>4</v>
      </c>
      <c r="B5" s="139" t="str">
        <f>'Matchs-Buteurs RCT'!J55</f>
        <v>Michaël BOISSENIN</v>
      </c>
      <c r="C5" s="258">
        <f>'Matchs-Buteurs RCT'!L55</f>
        <v>6</v>
      </c>
      <c r="D5" s="258">
        <v>16</v>
      </c>
      <c r="E5" s="491">
        <f t="shared" si="0"/>
        <v>0.375</v>
      </c>
      <c r="F5" s="544"/>
      <c r="G5" s="545"/>
      <c r="H5" s="544"/>
      <c r="I5" s="544"/>
      <c r="J5" s="544"/>
      <c r="K5" s="331"/>
      <c r="L5" s="331"/>
    </row>
    <row r="6" spans="1:12" s="88" customFormat="1" ht="15.95" customHeight="1">
      <c r="A6" s="92" t="s">
        <v>304</v>
      </c>
      <c r="B6" s="92" t="str">
        <f>'Matchs-Buteurs RCT'!J56</f>
        <v>Amaury GOUTARD</v>
      </c>
      <c r="C6" s="259">
        <f>'Matchs-Buteurs RCT'!L56</f>
        <v>6</v>
      </c>
      <c r="D6" s="259">
        <v>7</v>
      </c>
      <c r="E6" s="490">
        <f t="shared" si="0"/>
        <v>0.8571428571428571</v>
      </c>
      <c r="F6" s="544"/>
      <c r="G6" s="545"/>
      <c r="H6" s="544"/>
      <c r="I6" s="544"/>
      <c r="J6" s="544"/>
      <c r="K6" s="331"/>
      <c r="L6" s="331"/>
    </row>
    <row r="7" spans="1:12" s="88" customFormat="1" ht="15.95" customHeight="1">
      <c r="A7" s="139">
        <v>6</v>
      </c>
      <c r="B7" s="139" t="str">
        <f>'Matchs-Buteurs RCT'!J57</f>
        <v>Jordan GEORGEL</v>
      </c>
      <c r="C7" s="258">
        <f>'Matchs-Buteurs RCT'!L57</f>
        <v>5</v>
      </c>
      <c r="D7" s="258">
        <v>4</v>
      </c>
      <c r="E7" s="491">
        <f t="shared" si="0"/>
        <v>1.25</v>
      </c>
      <c r="F7" s="544"/>
      <c r="G7" s="545"/>
      <c r="H7" s="544"/>
      <c r="I7" s="544"/>
      <c r="J7" s="544"/>
      <c r="K7" s="331"/>
      <c r="L7" s="331"/>
    </row>
    <row r="8" spans="1:12" s="88" customFormat="1" ht="15.95" customHeight="1">
      <c r="A8" s="461">
        <v>7</v>
      </c>
      <c r="B8" s="92" t="str">
        <f>'Matchs-Buteurs RCT'!J58</f>
        <v>Edwin BLONDEAU</v>
      </c>
      <c r="C8" s="259">
        <f>'Matchs-Buteurs RCT'!L58</f>
        <v>4</v>
      </c>
      <c r="D8" s="259">
        <v>16</v>
      </c>
      <c r="E8" s="490">
        <f t="shared" si="0"/>
        <v>0.25</v>
      </c>
      <c r="F8" s="544"/>
      <c r="G8" s="545"/>
      <c r="H8" s="544"/>
      <c r="I8" s="544"/>
      <c r="J8" s="544"/>
      <c r="K8" s="331"/>
      <c r="L8" s="331"/>
    </row>
    <row r="9" spans="1:12" s="88" customFormat="1" ht="15.95" customHeight="1">
      <c r="A9" s="139" t="s">
        <v>304</v>
      </c>
      <c r="B9" s="139" t="str">
        <f>'Matchs-Buteurs RCT'!J59</f>
        <v>Christophe DA COSTA</v>
      </c>
      <c r="C9" s="258">
        <f>'Matchs-Buteurs RCT'!L59</f>
        <v>4</v>
      </c>
      <c r="D9" s="258">
        <v>17</v>
      </c>
      <c r="E9" s="491">
        <f t="shared" si="0"/>
        <v>0.23529411764705882</v>
      </c>
      <c r="F9" s="544"/>
      <c r="G9" s="545"/>
      <c r="H9" s="544"/>
      <c r="I9" s="544"/>
      <c r="J9" s="544"/>
      <c r="K9" s="331"/>
      <c r="L9" s="331"/>
    </row>
    <row r="10" spans="1:12" s="88" customFormat="1" ht="15.95" customHeight="1">
      <c r="A10" s="92" t="s">
        <v>304</v>
      </c>
      <c r="B10" s="92" t="str">
        <f>'Matchs-Buteurs RCT'!J60</f>
        <v>Kamal SANDADI</v>
      </c>
      <c r="C10" s="259">
        <f>'Matchs-Buteurs RCT'!L60</f>
        <v>4</v>
      </c>
      <c r="D10" s="259">
        <v>12</v>
      </c>
      <c r="E10" s="490">
        <f t="shared" ref="E10:E27" si="1">C10/D10</f>
        <v>0.33333333333333331</v>
      </c>
      <c r="F10" s="544"/>
      <c r="G10" s="545"/>
      <c r="H10" s="544"/>
      <c r="I10" s="544"/>
      <c r="J10" s="544"/>
      <c r="K10" s="331"/>
      <c r="L10" s="331"/>
    </row>
    <row r="11" spans="1:12" s="88" customFormat="1" ht="15.95" customHeight="1">
      <c r="A11" s="139">
        <v>10</v>
      </c>
      <c r="B11" s="139" t="str">
        <f>'Matchs-Buteurs RCT'!J61</f>
        <v>FORFAIT</v>
      </c>
      <c r="C11" s="258">
        <f>'Matchs-Buteurs RCT'!L61</f>
        <v>3</v>
      </c>
      <c r="D11" s="258">
        <v>19</v>
      </c>
      <c r="E11" s="491">
        <f t="shared" si="1"/>
        <v>0.15789473684210525</v>
      </c>
      <c r="F11" s="544"/>
      <c r="G11" s="545"/>
      <c r="H11" s="544"/>
      <c r="I11" s="544"/>
      <c r="J11" s="544"/>
      <c r="K11" s="331"/>
      <c r="L11" s="331"/>
    </row>
    <row r="12" spans="1:12" s="88" customFormat="1" ht="15.95" customHeight="1">
      <c r="A12" s="92" t="s">
        <v>304</v>
      </c>
      <c r="B12" s="92" t="str">
        <f>'Matchs-Buteurs RCT'!J62</f>
        <v xml:space="preserve">Joffray DEVEAU </v>
      </c>
      <c r="C12" s="259">
        <f>'Matchs-Buteurs RCT'!L62</f>
        <v>3</v>
      </c>
      <c r="D12" s="259">
        <v>16</v>
      </c>
      <c r="E12" s="490">
        <f t="shared" si="1"/>
        <v>0.1875</v>
      </c>
      <c r="F12" s="544"/>
      <c r="G12" s="545"/>
      <c r="H12" s="544"/>
      <c r="I12" s="544"/>
      <c r="J12" s="544"/>
      <c r="K12" s="331"/>
      <c r="L12" s="331"/>
    </row>
    <row r="13" spans="1:12" s="88" customFormat="1" ht="15.95" customHeight="1">
      <c r="A13" s="139" t="s">
        <v>304</v>
      </c>
      <c r="B13" s="139" t="str">
        <f>'Matchs-Buteurs RCT'!J63</f>
        <v>Alexandre VOINSON</v>
      </c>
      <c r="C13" s="258">
        <f>'Matchs-Buteurs RCT'!L63</f>
        <v>3</v>
      </c>
      <c r="D13" s="258">
        <v>15</v>
      </c>
      <c r="E13" s="491">
        <f t="shared" si="1"/>
        <v>0.2</v>
      </c>
      <c r="F13" s="544"/>
      <c r="G13" s="545"/>
      <c r="H13" s="544"/>
      <c r="I13" s="544"/>
      <c r="J13" s="544"/>
      <c r="K13" s="331"/>
      <c r="L13" s="331"/>
    </row>
    <row r="14" spans="1:12" s="88" customFormat="1" ht="15.95" customHeight="1">
      <c r="A14" s="92">
        <v>13</v>
      </c>
      <c r="B14" s="92" t="str">
        <f>'Matchs-Buteurs RCT'!J64</f>
        <v>C.S.C.</v>
      </c>
      <c r="C14" s="259">
        <f>'Matchs-Buteurs RCT'!L64</f>
        <v>2</v>
      </c>
      <c r="D14" s="259">
        <v>19</v>
      </c>
      <c r="E14" s="490">
        <f t="shared" si="1"/>
        <v>0.10526315789473684</v>
      </c>
      <c r="F14" s="544"/>
      <c r="G14" s="545"/>
      <c r="H14" s="544"/>
      <c r="I14" s="544"/>
      <c r="J14" s="544"/>
      <c r="K14" s="331"/>
      <c r="L14" s="331"/>
    </row>
    <row r="15" spans="1:12" s="88" customFormat="1" ht="15.95" customHeight="1">
      <c r="A15" s="139" t="s">
        <v>304</v>
      </c>
      <c r="B15" s="139" t="str">
        <f>'Matchs-Buteurs RCT'!J65</f>
        <v xml:space="preserve">Kévin MARY </v>
      </c>
      <c r="C15" s="258">
        <f>'Matchs-Buteurs RCT'!L65</f>
        <v>2</v>
      </c>
      <c r="D15" s="258">
        <v>16</v>
      </c>
      <c r="E15" s="491">
        <f t="shared" si="1"/>
        <v>0.125</v>
      </c>
      <c r="F15" s="544"/>
      <c r="G15" s="545"/>
      <c r="H15" s="544"/>
      <c r="I15" s="544"/>
      <c r="J15" s="544"/>
      <c r="K15" s="331"/>
      <c r="L15" s="331"/>
    </row>
    <row r="16" spans="1:12" s="88" customFormat="1" ht="15.95" customHeight="1">
      <c r="A16" s="92">
        <v>15</v>
      </c>
      <c r="B16" s="92" t="str">
        <f>'Matchs-Buteurs RCT'!J66</f>
        <v>Arnaud BAGARD</v>
      </c>
      <c r="C16" s="259">
        <f>'Matchs-Buteurs RCT'!L66</f>
        <v>1</v>
      </c>
      <c r="D16" s="259">
        <v>6</v>
      </c>
      <c r="E16" s="462">
        <f t="shared" si="1"/>
        <v>0.16666666666666666</v>
      </c>
      <c r="F16" s="544"/>
      <c r="G16" s="545"/>
      <c r="H16" s="544"/>
      <c r="I16" s="544"/>
      <c r="J16" s="544"/>
      <c r="K16" s="331"/>
      <c r="L16" s="331"/>
    </row>
    <row r="17" spans="1:12" s="88" customFormat="1" ht="15.95" customHeight="1">
      <c r="A17" s="139" t="s">
        <v>304</v>
      </c>
      <c r="B17" s="139" t="str">
        <f>'Matchs-Buteurs RCT'!J67</f>
        <v>David DA COSTA</v>
      </c>
      <c r="C17" s="258">
        <f>'Matchs-Buteurs RCT'!L67</f>
        <v>1</v>
      </c>
      <c r="D17" s="258">
        <v>10</v>
      </c>
      <c r="E17" s="491">
        <f t="shared" si="1"/>
        <v>0.1</v>
      </c>
      <c r="F17" s="544"/>
      <c r="G17" s="545"/>
      <c r="H17" s="544"/>
      <c r="I17" s="544"/>
      <c r="J17" s="544"/>
      <c r="K17" s="331"/>
      <c r="L17" s="331"/>
    </row>
    <row r="18" spans="1:12" s="88" customFormat="1" ht="15.95" customHeight="1">
      <c r="A18" s="92" t="s">
        <v>304</v>
      </c>
      <c r="B18" s="92" t="str">
        <f>'Matchs-Buteurs RCT'!J68</f>
        <v>François-Xavier HERTER</v>
      </c>
      <c r="C18" s="259">
        <f>'Matchs-Buteurs RCT'!L68</f>
        <v>1</v>
      </c>
      <c r="D18" s="259">
        <v>8</v>
      </c>
      <c r="E18" s="490">
        <f t="shared" si="1"/>
        <v>0.125</v>
      </c>
      <c r="F18" s="544"/>
      <c r="G18" s="545"/>
      <c r="H18" s="546"/>
      <c r="I18" s="544"/>
      <c r="J18" s="544"/>
      <c r="K18" s="331"/>
      <c r="L18" s="331"/>
    </row>
    <row r="19" spans="1:12" s="88" customFormat="1" ht="15.95" customHeight="1">
      <c r="A19" s="139" t="s">
        <v>304</v>
      </c>
      <c r="B19" s="139" t="str">
        <f>'Matchs-Buteurs RCT'!J69</f>
        <v>Khalid LOFTI</v>
      </c>
      <c r="C19" s="258">
        <f>'Matchs-Buteurs RCT'!L69</f>
        <v>1</v>
      </c>
      <c r="D19" s="258">
        <v>15</v>
      </c>
      <c r="E19" s="491">
        <f t="shared" si="1"/>
        <v>6.6666666666666666E-2</v>
      </c>
      <c r="F19" s="544"/>
      <c r="G19" s="545"/>
      <c r="H19" s="546"/>
      <c r="I19" s="544"/>
      <c r="J19" s="544"/>
      <c r="K19" s="331"/>
      <c r="L19" s="331"/>
    </row>
    <row r="20" spans="1:12" s="88" customFormat="1" ht="15.95" customHeight="1">
      <c r="A20" s="92" t="s">
        <v>304</v>
      </c>
      <c r="B20" s="92" t="str">
        <f>'Matchs-Buteurs RCT'!J70</f>
        <v>Johan MARQUET</v>
      </c>
      <c r="C20" s="93">
        <f>'Matchs-Buteurs RCT'!L70</f>
        <v>1</v>
      </c>
      <c r="D20" s="93">
        <v>4</v>
      </c>
      <c r="E20" s="490">
        <f t="shared" si="1"/>
        <v>0.25</v>
      </c>
      <c r="F20" s="544"/>
      <c r="G20" s="545"/>
      <c r="H20" s="546"/>
      <c r="I20" s="544"/>
      <c r="J20" s="544"/>
      <c r="K20" s="331"/>
      <c r="L20" s="331"/>
    </row>
    <row r="21" spans="1:12" s="88" customFormat="1" ht="15.95" customHeight="1">
      <c r="A21" s="139">
        <v>20</v>
      </c>
      <c r="B21" s="139" t="str">
        <f>'Matchs-Buteurs RCT'!J71</f>
        <v>David BILLOIR</v>
      </c>
      <c r="C21" s="258">
        <f>'Matchs-Buteurs RCT'!L71</f>
        <v>0</v>
      </c>
      <c r="D21" s="258">
        <v>10</v>
      </c>
      <c r="E21" s="491">
        <f t="shared" si="1"/>
        <v>0</v>
      </c>
      <c r="F21" s="544"/>
      <c r="G21" s="545"/>
      <c r="H21" s="546"/>
      <c r="I21" s="544"/>
      <c r="J21" s="544"/>
      <c r="K21" s="331"/>
      <c r="L21" s="331"/>
    </row>
    <row r="22" spans="1:12" s="88" customFormat="1" ht="15.95" customHeight="1">
      <c r="A22" s="92" t="s">
        <v>304</v>
      </c>
      <c r="B22" s="92" t="str">
        <f>'Matchs-Buteurs RCT'!J72</f>
        <v>Tristan FERRARI</v>
      </c>
      <c r="C22" s="259">
        <f>'Matchs-Buteurs RCT'!L72</f>
        <v>0</v>
      </c>
      <c r="D22" s="259">
        <v>1</v>
      </c>
      <c r="E22" s="490">
        <f t="shared" si="1"/>
        <v>0</v>
      </c>
      <c r="F22" s="544"/>
      <c r="G22" s="545"/>
      <c r="H22" s="546"/>
      <c r="I22" s="544"/>
      <c r="J22" s="544"/>
      <c r="K22" s="331"/>
      <c r="L22" s="331"/>
    </row>
    <row r="23" spans="1:12" s="88" customFormat="1" ht="15.95" customHeight="1">
      <c r="A23" s="139" t="s">
        <v>304</v>
      </c>
      <c r="B23" s="139" t="str">
        <f>'Matchs-Buteurs RCT'!J73</f>
        <v>Manuel MATHIEU</v>
      </c>
      <c r="C23" s="260">
        <f>'Matchs-Buteurs RCT'!L73</f>
        <v>0</v>
      </c>
      <c r="D23" s="260">
        <v>5</v>
      </c>
      <c r="E23" s="550">
        <f t="shared" si="1"/>
        <v>0</v>
      </c>
      <c r="F23" s="544"/>
      <c r="G23" s="545"/>
      <c r="H23" s="546"/>
      <c r="I23" s="544"/>
      <c r="J23" s="544"/>
      <c r="K23" s="331"/>
      <c r="L23" s="331"/>
    </row>
    <row r="24" spans="1:12" s="88" customFormat="1" ht="15.95" customHeight="1">
      <c r="A24" s="92" t="s">
        <v>304</v>
      </c>
      <c r="B24" s="92" t="str">
        <f>'Matchs-Buteurs RCT'!J74</f>
        <v>Jérôme MARY</v>
      </c>
      <c r="C24" s="259">
        <f>'Matchs-Buteurs RCT'!L74</f>
        <v>0</v>
      </c>
      <c r="D24" s="259">
        <v>12</v>
      </c>
      <c r="E24" s="490">
        <f t="shared" si="1"/>
        <v>0</v>
      </c>
      <c r="F24" s="544"/>
      <c r="G24" s="545"/>
      <c r="H24" s="546"/>
      <c r="I24" s="544"/>
      <c r="J24" s="544"/>
      <c r="K24" s="331"/>
      <c r="L24" s="331"/>
    </row>
    <row r="25" spans="1:12" s="88" customFormat="1" ht="15.75" customHeight="1">
      <c r="A25" s="139" t="s">
        <v>304</v>
      </c>
      <c r="B25" s="139" t="str">
        <f>'Matchs-Buteurs RCT'!J75</f>
        <v>Franck POHL</v>
      </c>
      <c r="C25" s="263">
        <f>'Matchs-Buteurs RCT'!L75</f>
        <v>0</v>
      </c>
      <c r="D25" s="263">
        <v>3</v>
      </c>
      <c r="E25" s="491">
        <f t="shared" si="1"/>
        <v>0</v>
      </c>
      <c r="F25" s="544"/>
      <c r="G25" s="545"/>
      <c r="H25" s="546"/>
      <c r="I25" s="544"/>
      <c r="J25" s="544"/>
      <c r="K25" s="331"/>
      <c r="L25" s="331"/>
    </row>
    <row r="26" spans="1:12" s="88" customFormat="1" ht="15.95" customHeight="1">
      <c r="A26" s="92" t="s">
        <v>304</v>
      </c>
      <c r="B26" s="92" t="str">
        <f>'Matchs-Buteurs RCT'!J76</f>
        <v>Emmanuel ROLLOT</v>
      </c>
      <c r="C26" s="292">
        <f>'Matchs-Buteurs RCT'!L76</f>
        <v>0</v>
      </c>
      <c r="D26" s="292">
        <v>3</v>
      </c>
      <c r="E26" s="462">
        <f t="shared" si="1"/>
        <v>0</v>
      </c>
      <c r="F26" s="544"/>
      <c r="G26" s="545"/>
      <c r="H26" s="546"/>
      <c r="I26" s="544"/>
      <c r="J26" s="544"/>
      <c r="K26" s="331"/>
    </row>
    <row r="27" spans="1:12" s="88" customFormat="1" ht="15.95" customHeight="1">
      <c r="A27" s="139" t="s">
        <v>304</v>
      </c>
      <c r="B27" s="139" t="str">
        <f>'Matchs-Buteurs RCT'!J77</f>
        <v>Guillaume VANOT</v>
      </c>
      <c r="C27" s="263">
        <f>'Matchs-Buteurs RCT'!L77</f>
        <v>0</v>
      </c>
      <c r="D27" s="263">
        <v>16</v>
      </c>
      <c r="E27" s="376">
        <f t="shared" si="1"/>
        <v>0</v>
      </c>
      <c r="F27" s="483"/>
      <c r="G27" s="377"/>
      <c r="H27" s="478"/>
      <c r="I27" s="377"/>
      <c r="J27" s="377"/>
      <c r="K27" s="331"/>
    </row>
    <row r="28" spans="1:12" s="88" customFormat="1" ht="15.95" customHeight="1" thickBot="1">
      <c r="A28" s="461" t="s">
        <v>304</v>
      </c>
      <c r="B28" s="461" t="str">
        <f>'Matchs-Buteurs RCT'!J78</f>
        <v>Sébastien VALTER</v>
      </c>
      <c r="C28" s="292">
        <f>'Matchs-Buteurs RCT'!L78</f>
        <v>0</v>
      </c>
      <c r="D28" s="292">
        <v>11</v>
      </c>
      <c r="E28" s="462">
        <f>C28/D28</f>
        <v>0</v>
      </c>
      <c r="F28" s="377"/>
      <c r="G28" s="378"/>
      <c r="H28" s="385"/>
      <c r="I28" s="377"/>
      <c r="J28" s="377"/>
    </row>
    <row r="29" spans="1:12" ht="16.5" customHeight="1" thickTop="1" thickBot="1">
      <c r="B29" s="94" t="s">
        <v>43</v>
      </c>
      <c r="C29" s="129">
        <f>SUM(C2:C27)</f>
        <v>117</v>
      </c>
      <c r="G29" s="384"/>
    </row>
    <row r="30" spans="1:12" ht="15" customHeight="1" thickTop="1">
      <c r="G30" s="384"/>
    </row>
    <row r="31" spans="1:12" ht="15" customHeight="1">
      <c r="G31" s="384"/>
    </row>
    <row r="32" spans="1:12" ht="14.25" customHeight="1">
      <c r="G32" s="384"/>
    </row>
    <row r="33" spans="7:7" ht="15" customHeight="1">
      <c r="G33" s="384"/>
    </row>
    <row r="34" spans="7:7" ht="14.25" customHeight="1">
      <c r="G34" s="384"/>
    </row>
    <row r="35" spans="7:7" ht="15" customHeight="1">
      <c r="G35" s="384"/>
    </row>
    <row r="36" spans="7:7" ht="14.25" customHeight="1">
      <c r="G36" s="384"/>
    </row>
    <row r="37" spans="7:7" ht="15" customHeight="1">
      <c r="G37" s="384"/>
    </row>
    <row r="38" spans="7:7" ht="14.25" customHeight="1">
      <c r="G38" s="384"/>
    </row>
    <row r="39" spans="7:7" ht="15" customHeight="1">
      <c r="G39" s="384"/>
    </row>
    <row r="40" spans="7:7" ht="14.25" customHeight="1">
      <c r="G40" s="384"/>
    </row>
    <row r="41" spans="7:7" ht="15" customHeight="1">
      <c r="G41" s="384"/>
    </row>
    <row r="42" spans="7:7" ht="14.25" customHeight="1">
      <c r="G42" s="384"/>
    </row>
    <row r="43" spans="7:7" ht="15" customHeight="1">
      <c r="G43" s="384"/>
    </row>
    <row r="44" spans="7:7" ht="14.25" customHeight="1">
      <c r="G44" s="384"/>
    </row>
  </sheetData>
  <customSheetViews>
    <customSheetView guid="{E9D1F694-2225-49E9-B5D3-BBDFDE405BDD}" scale="138" showGridLines="0" hiddenRows="1">
      <pageMargins left="0.78740157499999996" right="0.78740157499999996" top="0.984251969" bottom="0.984251969" header="0.4921259845" footer="0.4921259845"/>
      <pageSetup paperSize="9" orientation="portrait" horizontalDpi="0" verticalDpi="0" r:id="rId1"/>
      <headerFooter alignWithMargins="0"/>
    </customSheetView>
  </customSheetViews>
  <phoneticPr fontId="32" type="noConversion"/>
  <conditionalFormatting sqref="D13">
    <cfRule type="cellIs" priority="9" stopIfTrue="1" operator="lessThanOrEqual">
      <formula>"D12"</formula>
    </cfRule>
  </conditionalFormatting>
  <conditionalFormatting sqref="D11">
    <cfRule type="cellIs" priority="8" stopIfTrue="1" operator="lessThanOrEqual">
      <formula>"D12"</formula>
    </cfRule>
  </conditionalFormatting>
  <conditionalFormatting sqref="E13">
    <cfRule type="cellIs" priority="7" stopIfTrue="1" operator="lessThanOrEqual">
      <formula>"D12"</formula>
    </cfRule>
  </conditionalFormatting>
  <conditionalFormatting sqref="E11">
    <cfRule type="cellIs" priority="6" stopIfTrue="1" operator="lessThanOrEqual">
      <formula>"D12"</formula>
    </cfRule>
  </conditionalFormatting>
  <conditionalFormatting sqref="C13">
    <cfRule type="cellIs" priority="2" stopIfTrue="1" operator="lessThanOrEqual">
      <formula>"D12"</formula>
    </cfRule>
  </conditionalFormatting>
  <conditionalFormatting sqref="C11">
    <cfRule type="cellIs" priority="1" stopIfTrue="1" operator="lessThanOrEqual">
      <formula>"D12"</formula>
    </cfRule>
  </conditionalFormatting>
  <pageMargins left="0.78740157499999996" right="0.78740157499999996" top="0.984251969" bottom="0.984251969" header="0.4921259845" footer="0.4921259845"/>
  <pageSetup paperSize="9" orientation="portrait" r:id="rId2"/>
  <headerFooter alignWithMargins="0"/>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M48"/>
  <sheetViews>
    <sheetView showGridLines="0" zoomScale="149" zoomScaleNormal="149" workbookViewId="0">
      <selection activeCell="G14" sqref="G14"/>
    </sheetView>
  </sheetViews>
  <sheetFormatPr baseColWidth="10" defaultRowHeight="12.75"/>
  <cols>
    <col min="2" max="2" width="24.85546875" customWidth="1"/>
    <col min="5" max="5" width="14.7109375" style="270" customWidth="1"/>
    <col min="7" max="7" width="21.85546875" style="1" customWidth="1"/>
    <col min="8" max="9" width="11.42578125" style="1"/>
    <col min="12" max="13" width="11.42578125" style="1"/>
  </cols>
  <sheetData>
    <row r="1" spans="1:10" ht="15.95" customHeight="1">
      <c r="A1" s="85" t="s">
        <v>141</v>
      </c>
      <c r="B1" s="85" t="s">
        <v>224</v>
      </c>
      <c r="C1" s="85" t="s">
        <v>142</v>
      </c>
      <c r="D1" s="85" t="s">
        <v>6</v>
      </c>
      <c r="E1" s="269" t="s">
        <v>188</v>
      </c>
      <c r="F1" s="379"/>
      <c r="G1" s="9"/>
      <c r="H1" s="9"/>
      <c r="I1" s="9"/>
      <c r="J1" s="224"/>
    </row>
    <row r="2" spans="1:10" ht="15.95" customHeight="1">
      <c r="A2" s="86">
        <v>1</v>
      </c>
      <c r="B2" s="366" t="s">
        <v>282</v>
      </c>
      <c r="C2" s="87">
        <v>13</v>
      </c>
      <c r="D2" s="264">
        <v>16</v>
      </c>
      <c r="E2" s="271">
        <f>C2/D2</f>
        <v>0.8125</v>
      </c>
      <c r="F2" s="380"/>
      <c r="G2" s="378"/>
      <c r="H2" s="377"/>
      <c r="I2" s="377"/>
      <c r="J2" s="377"/>
    </row>
    <row r="3" spans="1:10" ht="15.95" customHeight="1">
      <c r="A3" s="89">
        <v>2</v>
      </c>
      <c r="B3" s="367" t="s">
        <v>283</v>
      </c>
      <c r="C3" s="90">
        <v>9</v>
      </c>
      <c r="D3" s="265">
        <v>14</v>
      </c>
      <c r="E3" s="272">
        <f>C3/D3</f>
        <v>0.6428571428571429</v>
      </c>
      <c r="F3" s="380"/>
      <c r="G3" s="378"/>
      <c r="H3" s="377"/>
      <c r="I3" s="377"/>
      <c r="J3" s="377"/>
    </row>
    <row r="4" spans="1:10" ht="15.95" customHeight="1">
      <c r="A4" s="557">
        <v>3</v>
      </c>
      <c r="B4" s="558" t="s">
        <v>295</v>
      </c>
      <c r="C4" s="559">
        <v>7</v>
      </c>
      <c r="D4" s="560">
        <v>12</v>
      </c>
      <c r="E4" s="561">
        <f t="shared" ref="E4:E26" si="0">C4/D4</f>
        <v>0.58333333333333337</v>
      </c>
      <c r="F4" s="380"/>
      <c r="G4" s="378"/>
      <c r="H4" s="377"/>
      <c r="I4" s="377"/>
      <c r="J4" s="377"/>
    </row>
    <row r="5" spans="1:10" ht="15.95" customHeight="1">
      <c r="A5" s="556" t="s">
        <v>304</v>
      </c>
      <c r="B5" s="558" t="s">
        <v>287</v>
      </c>
      <c r="C5" s="559">
        <v>7</v>
      </c>
      <c r="D5" s="560">
        <v>18</v>
      </c>
      <c r="E5" s="561">
        <f t="shared" si="0"/>
        <v>0.3888888888888889</v>
      </c>
      <c r="F5" s="380"/>
      <c r="G5" s="378"/>
      <c r="H5" s="377"/>
      <c r="I5" s="377"/>
      <c r="J5" s="377"/>
    </row>
    <row r="6" spans="1:10" ht="15.95" customHeight="1">
      <c r="A6" s="461">
        <v>5</v>
      </c>
      <c r="B6" s="369" t="s">
        <v>284</v>
      </c>
      <c r="C6" s="93">
        <v>5</v>
      </c>
      <c r="D6" s="267">
        <v>15</v>
      </c>
      <c r="E6" s="492">
        <f t="shared" si="0"/>
        <v>0.33333333333333331</v>
      </c>
      <c r="F6" s="380"/>
      <c r="G6" s="378"/>
      <c r="H6" s="377"/>
      <c r="I6" s="377"/>
      <c r="J6" s="377"/>
    </row>
    <row r="7" spans="1:10" ht="15.95" customHeight="1">
      <c r="A7" s="139">
        <v>6</v>
      </c>
      <c r="B7" s="368" t="s">
        <v>286</v>
      </c>
      <c r="C7" s="140">
        <v>4</v>
      </c>
      <c r="D7" s="266">
        <v>10</v>
      </c>
      <c r="E7" s="493">
        <f t="shared" si="0"/>
        <v>0.4</v>
      </c>
      <c r="F7" s="380"/>
      <c r="G7" s="378"/>
      <c r="H7" s="377"/>
      <c r="I7" s="377"/>
      <c r="J7" s="377"/>
    </row>
    <row r="8" spans="1:10" ht="15.95" customHeight="1">
      <c r="A8" s="92" t="s">
        <v>304</v>
      </c>
      <c r="B8" s="369" t="s">
        <v>285</v>
      </c>
      <c r="C8" s="93">
        <v>4</v>
      </c>
      <c r="D8" s="267">
        <v>10</v>
      </c>
      <c r="E8" s="492">
        <f t="shared" si="0"/>
        <v>0.4</v>
      </c>
      <c r="F8" s="380"/>
      <c r="G8" s="378"/>
      <c r="H8" s="377"/>
      <c r="I8" s="377"/>
      <c r="J8" s="377"/>
    </row>
    <row r="9" spans="1:10" ht="15.95" customHeight="1">
      <c r="A9" s="139" t="s">
        <v>304</v>
      </c>
      <c r="B9" s="368" t="s">
        <v>296</v>
      </c>
      <c r="C9" s="140">
        <v>4</v>
      </c>
      <c r="D9" s="266">
        <v>16</v>
      </c>
      <c r="E9" s="493">
        <f t="shared" si="0"/>
        <v>0.25</v>
      </c>
      <c r="F9" s="380"/>
      <c r="G9" s="378"/>
      <c r="H9" s="377"/>
      <c r="I9" s="377"/>
      <c r="J9" s="377"/>
    </row>
    <row r="10" spans="1:10" ht="15.95" customHeight="1">
      <c r="A10" s="92" t="s">
        <v>304</v>
      </c>
      <c r="B10" s="370" t="s">
        <v>281</v>
      </c>
      <c r="C10" s="93">
        <v>4</v>
      </c>
      <c r="D10" s="267">
        <v>16</v>
      </c>
      <c r="E10" s="492">
        <f t="shared" si="0"/>
        <v>0.25</v>
      </c>
      <c r="F10" s="380"/>
      <c r="G10" s="378"/>
      <c r="H10" s="377"/>
      <c r="I10" s="377"/>
      <c r="J10" s="377"/>
    </row>
    <row r="11" spans="1:10" ht="15.95" customHeight="1">
      <c r="A11" s="139">
        <v>8</v>
      </c>
      <c r="B11" s="371" t="s">
        <v>288</v>
      </c>
      <c r="C11" s="140">
        <v>3</v>
      </c>
      <c r="D11" s="266">
        <v>17</v>
      </c>
      <c r="E11" s="493">
        <f t="shared" si="0"/>
        <v>0.17647058823529413</v>
      </c>
      <c r="F11" s="380"/>
      <c r="G11" s="378"/>
      <c r="H11" s="377"/>
      <c r="I11" s="377"/>
      <c r="J11" s="377"/>
    </row>
    <row r="12" spans="1:10" ht="15.95" customHeight="1">
      <c r="A12" s="92">
        <v>9</v>
      </c>
      <c r="B12" s="370" t="s">
        <v>289</v>
      </c>
      <c r="C12" s="93">
        <v>2</v>
      </c>
      <c r="D12" s="267">
        <v>7</v>
      </c>
      <c r="E12" s="492">
        <f t="shared" si="0"/>
        <v>0.2857142857142857</v>
      </c>
      <c r="F12" s="380"/>
      <c r="G12" s="378"/>
      <c r="H12" s="377"/>
      <c r="I12" s="377"/>
      <c r="J12" s="377"/>
    </row>
    <row r="13" spans="1:10" ht="15.95" customHeight="1">
      <c r="A13" s="139" t="s">
        <v>304</v>
      </c>
      <c r="B13" s="371" t="s">
        <v>325</v>
      </c>
      <c r="C13" s="140">
        <v>2</v>
      </c>
      <c r="D13" s="266">
        <v>8</v>
      </c>
      <c r="E13" s="493">
        <f t="shared" si="0"/>
        <v>0.25</v>
      </c>
      <c r="F13" s="380"/>
      <c r="G13" s="378"/>
      <c r="H13" s="377"/>
      <c r="I13" s="377"/>
      <c r="J13" s="377"/>
    </row>
    <row r="14" spans="1:10" ht="15.95" customHeight="1">
      <c r="A14" s="92" t="s">
        <v>304</v>
      </c>
      <c r="B14" s="369" t="s">
        <v>297</v>
      </c>
      <c r="C14" s="93">
        <v>2</v>
      </c>
      <c r="D14" s="267">
        <v>10</v>
      </c>
      <c r="E14" s="492">
        <f t="shared" si="0"/>
        <v>0.2</v>
      </c>
      <c r="F14" s="380"/>
      <c r="G14" s="378"/>
      <c r="H14" s="377"/>
      <c r="I14" s="377"/>
      <c r="J14" s="377"/>
    </row>
    <row r="15" spans="1:10" ht="15.95" customHeight="1">
      <c r="A15" s="139" t="s">
        <v>304</v>
      </c>
      <c r="B15" s="368" t="s">
        <v>301</v>
      </c>
      <c r="C15" s="140">
        <v>2</v>
      </c>
      <c r="D15" s="266">
        <v>15</v>
      </c>
      <c r="E15" s="493">
        <f t="shared" si="0"/>
        <v>0.13333333333333333</v>
      </c>
      <c r="F15" s="380"/>
      <c r="G15" s="378"/>
      <c r="H15" s="377"/>
      <c r="I15" s="377"/>
      <c r="J15" s="377"/>
    </row>
    <row r="16" spans="1:10" ht="15.95" customHeight="1">
      <c r="A16" s="92" t="s">
        <v>304</v>
      </c>
      <c r="B16" s="369" t="s">
        <v>294</v>
      </c>
      <c r="C16" s="93">
        <v>2</v>
      </c>
      <c r="D16" s="267">
        <v>16</v>
      </c>
      <c r="E16" s="492">
        <f t="shared" si="0"/>
        <v>0.125</v>
      </c>
      <c r="F16" s="380"/>
      <c r="G16" s="378"/>
      <c r="H16" s="377"/>
      <c r="I16" s="377"/>
      <c r="J16" s="377"/>
    </row>
    <row r="17" spans="1:10" ht="15.95" customHeight="1">
      <c r="A17" s="139">
        <v>13</v>
      </c>
      <c r="B17" s="368" t="s">
        <v>305</v>
      </c>
      <c r="C17" s="140">
        <v>1</v>
      </c>
      <c r="D17" s="266">
        <v>3</v>
      </c>
      <c r="E17" s="493">
        <f t="shared" si="0"/>
        <v>0.33333333333333331</v>
      </c>
      <c r="F17" s="380"/>
      <c r="G17" s="378"/>
      <c r="H17" s="377"/>
      <c r="I17" s="377"/>
      <c r="J17" s="377"/>
    </row>
    <row r="18" spans="1:10" ht="15.95" customHeight="1">
      <c r="A18" s="92" t="s">
        <v>304</v>
      </c>
      <c r="B18" s="372" t="s">
        <v>291</v>
      </c>
      <c r="C18" s="93">
        <v>1</v>
      </c>
      <c r="D18" s="296">
        <v>4</v>
      </c>
      <c r="E18" s="492">
        <f t="shared" si="0"/>
        <v>0.25</v>
      </c>
      <c r="F18" s="380"/>
      <c r="G18" s="378"/>
      <c r="H18" s="377"/>
      <c r="I18" s="377"/>
      <c r="J18" s="377"/>
    </row>
    <row r="19" spans="1:10" ht="15.95" customHeight="1">
      <c r="A19" s="139" t="s">
        <v>304</v>
      </c>
      <c r="B19" s="373" t="s">
        <v>292</v>
      </c>
      <c r="C19" s="140">
        <v>1</v>
      </c>
      <c r="D19" s="295">
        <v>6</v>
      </c>
      <c r="E19" s="493">
        <f t="shared" si="0"/>
        <v>0.16666666666666666</v>
      </c>
      <c r="F19" s="380"/>
      <c r="G19" s="378"/>
      <c r="H19" s="377"/>
      <c r="I19" s="377"/>
      <c r="J19" s="377"/>
    </row>
    <row r="20" spans="1:10" ht="15.95" customHeight="1">
      <c r="A20" s="92" t="s">
        <v>304</v>
      </c>
      <c r="B20" s="372" t="s">
        <v>299</v>
      </c>
      <c r="C20" s="93">
        <v>1</v>
      </c>
      <c r="D20" s="267">
        <v>12</v>
      </c>
      <c r="E20" s="492">
        <f t="shared" si="0"/>
        <v>8.3333333333333329E-2</v>
      </c>
      <c r="F20" s="380"/>
      <c r="G20" s="378"/>
      <c r="H20" s="377"/>
      <c r="I20" s="377"/>
      <c r="J20" s="377"/>
    </row>
    <row r="21" spans="1:10" ht="15.95" customHeight="1">
      <c r="A21" s="139">
        <v>17</v>
      </c>
      <c r="B21" s="368" t="s">
        <v>290</v>
      </c>
      <c r="C21" s="140">
        <v>0</v>
      </c>
      <c r="D21" s="266">
        <v>1</v>
      </c>
      <c r="E21" s="493">
        <f t="shared" si="0"/>
        <v>0</v>
      </c>
      <c r="F21" s="380"/>
      <c r="G21" s="378"/>
      <c r="H21" s="377"/>
      <c r="I21" s="377"/>
      <c r="J21" s="377"/>
    </row>
    <row r="22" spans="1:10" ht="15.95" customHeight="1">
      <c r="A22" s="92" t="s">
        <v>304</v>
      </c>
      <c r="B22" s="369" t="s">
        <v>318</v>
      </c>
      <c r="C22" s="93">
        <v>0</v>
      </c>
      <c r="D22" s="267">
        <v>4</v>
      </c>
      <c r="E22" s="492">
        <f t="shared" si="0"/>
        <v>0</v>
      </c>
      <c r="F22" s="380"/>
      <c r="G22" s="378"/>
      <c r="H22" s="377"/>
      <c r="I22" s="377"/>
      <c r="J22" s="377"/>
    </row>
    <row r="23" spans="1:10" ht="15.95" customHeight="1">
      <c r="A23" s="139" t="s">
        <v>304</v>
      </c>
      <c r="B23" s="368" t="s">
        <v>319</v>
      </c>
      <c r="C23" s="140">
        <v>0</v>
      </c>
      <c r="D23" s="266">
        <v>5</v>
      </c>
      <c r="E23" s="493">
        <f t="shared" si="0"/>
        <v>0</v>
      </c>
      <c r="F23" s="380"/>
      <c r="G23" s="378"/>
      <c r="H23" s="377"/>
      <c r="I23" s="377"/>
      <c r="J23" s="377"/>
    </row>
    <row r="24" spans="1:10" ht="15.95" customHeight="1">
      <c r="A24" s="92" t="s">
        <v>304</v>
      </c>
      <c r="B24" s="372" t="s">
        <v>298</v>
      </c>
      <c r="C24" s="479">
        <v>0</v>
      </c>
      <c r="D24" s="296">
        <v>3</v>
      </c>
      <c r="E24" s="492">
        <f t="shared" si="0"/>
        <v>0</v>
      </c>
      <c r="F24" s="380"/>
      <c r="G24" s="378"/>
      <c r="H24" s="377"/>
      <c r="I24" s="377"/>
      <c r="J24" s="377"/>
    </row>
    <row r="25" spans="1:10" ht="15.95" customHeight="1">
      <c r="A25" s="139" t="s">
        <v>304</v>
      </c>
      <c r="B25" s="373" t="s">
        <v>293</v>
      </c>
      <c r="C25" s="480">
        <v>0</v>
      </c>
      <c r="D25" s="295">
        <v>11</v>
      </c>
      <c r="E25" s="493">
        <f t="shared" si="0"/>
        <v>0</v>
      </c>
      <c r="F25" s="380"/>
      <c r="G25" s="378"/>
      <c r="H25" s="377"/>
      <c r="I25" s="377"/>
      <c r="J25" s="377"/>
    </row>
    <row r="26" spans="1:10" ht="14.25" customHeight="1">
      <c r="A26" s="92" t="s">
        <v>304</v>
      </c>
      <c r="B26" s="372" t="s">
        <v>300</v>
      </c>
      <c r="C26" s="479">
        <v>0</v>
      </c>
      <c r="D26" s="296">
        <v>16</v>
      </c>
      <c r="E26" s="492">
        <f t="shared" si="0"/>
        <v>0</v>
      </c>
    </row>
    <row r="27" spans="1:10" ht="15" customHeight="1"/>
    <row r="28" spans="1:10" ht="12" customHeight="1"/>
    <row r="29" spans="1:10" ht="15" customHeight="1">
      <c r="B29" s="1"/>
      <c r="C29" s="1"/>
    </row>
    <row r="30" spans="1:10" ht="14.25" customHeight="1">
      <c r="B30" s="1"/>
      <c r="C30" s="1"/>
    </row>
    <row r="31" spans="1:10" ht="15" customHeight="1">
      <c r="B31" s="1"/>
      <c r="C31" s="1"/>
    </row>
    <row r="32" spans="1:10" ht="14.25" customHeight="1">
      <c r="B32" s="1"/>
      <c r="C32" s="1"/>
    </row>
    <row r="33" spans="2:3" ht="15" customHeight="1">
      <c r="B33" s="1"/>
      <c r="C33" s="1"/>
    </row>
    <row r="34" spans="2:3" ht="14.25" customHeight="1">
      <c r="B34" s="1"/>
      <c r="C34" s="1"/>
    </row>
    <row r="35" spans="2:3" ht="15" customHeight="1">
      <c r="B35" s="1"/>
      <c r="C35" s="1"/>
    </row>
    <row r="36" spans="2:3" ht="14.25" customHeight="1">
      <c r="B36" s="1"/>
      <c r="C36" s="1"/>
    </row>
    <row r="37" spans="2:3" ht="15" customHeight="1">
      <c r="B37" s="1"/>
      <c r="C37" s="1"/>
    </row>
    <row r="38" spans="2:3" ht="14.25" customHeight="1">
      <c r="B38" s="1"/>
      <c r="C38" s="1"/>
    </row>
    <row r="39" spans="2:3" ht="15" customHeight="1">
      <c r="B39" s="1"/>
      <c r="C39" s="1"/>
    </row>
    <row r="40" spans="2:3" ht="14.25" customHeight="1">
      <c r="B40" s="1"/>
      <c r="C40" s="1"/>
    </row>
    <row r="41" spans="2:3" ht="15" customHeight="1">
      <c r="B41" s="1"/>
      <c r="C41" s="1"/>
    </row>
    <row r="42" spans="2:3" ht="14.25" customHeight="1">
      <c r="B42" s="1"/>
      <c r="C42" s="1"/>
    </row>
    <row r="43" spans="2:3" ht="15" customHeight="1">
      <c r="B43" s="1"/>
      <c r="C43" s="1"/>
    </row>
    <row r="44" spans="2:3" ht="14.25" customHeight="1">
      <c r="B44" s="1"/>
      <c r="C44" s="1"/>
    </row>
    <row r="45" spans="2:3" ht="15" customHeight="1">
      <c r="B45" s="1"/>
      <c r="C45" s="1"/>
    </row>
    <row r="46" spans="2:3" ht="14.25" customHeight="1">
      <c r="B46" s="1"/>
      <c r="C46" s="1"/>
    </row>
    <row r="47" spans="2:3" ht="15" customHeight="1">
      <c r="B47" s="1"/>
      <c r="C47" s="1"/>
    </row>
    <row r="48" spans="2:3" ht="14.25" customHeight="1">
      <c r="B48" s="1"/>
      <c r="C48" s="1"/>
    </row>
  </sheetData>
  <pageMargins left="0.7" right="0.7" top="0.75" bottom="0.75" header="0.3" footer="0.3"/>
  <pageSetup paperSize="9" orientation="portrait"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I26"/>
  <sheetViews>
    <sheetView zoomScale="142" zoomScaleNormal="142" workbookViewId="0">
      <selection activeCell="R14" sqref="R14"/>
    </sheetView>
  </sheetViews>
  <sheetFormatPr baseColWidth="10" defaultRowHeight="12.75"/>
  <cols>
    <col min="1" max="1" width="22.85546875" customWidth="1"/>
    <col min="5" max="5" width="13.140625" customWidth="1"/>
  </cols>
  <sheetData>
    <row r="1" spans="1:9" ht="27" thickTop="1" thickBot="1">
      <c r="A1" s="308" t="s">
        <v>217</v>
      </c>
      <c r="B1" s="313" t="s">
        <v>6</v>
      </c>
      <c r="C1" s="312" t="s">
        <v>225</v>
      </c>
      <c r="D1" s="310" t="s">
        <v>218</v>
      </c>
      <c r="E1" s="310" t="s">
        <v>219</v>
      </c>
      <c r="F1" s="309" t="s">
        <v>198</v>
      </c>
      <c r="G1" s="310" t="s">
        <v>220</v>
      </c>
      <c r="H1" s="309" t="s">
        <v>221</v>
      </c>
      <c r="I1" s="311" t="s">
        <v>222</v>
      </c>
    </row>
    <row r="2" spans="1:9" ht="15" customHeight="1">
      <c r="A2" s="316" t="s">
        <v>187</v>
      </c>
      <c r="B2" s="305">
        <v>8</v>
      </c>
      <c r="C2" s="306">
        <v>645</v>
      </c>
      <c r="D2" s="306">
        <v>6</v>
      </c>
      <c r="E2" s="306">
        <v>2</v>
      </c>
      <c r="F2" s="306">
        <v>0</v>
      </c>
      <c r="G2" s="306">
        <v>0</v>
      </c>
      <c r="H2" s="306">
        <v>0</v>
      </c>
      <c r="I2" s="307">
        <v>0</v>
      </c>
    </row>
    <row r="3" spans="1:9" ht="15" customHeight="1">
      <c r="A3" s="327" t="s">
        <v>186</v>
      </c>
      <c r="B3" s="328">
        <v>8</v>
      </c>
      <c r="C3" s="329">
        <v>490</v>
      </c>
      <c r="D3" s="329">
        <v>6</v>
      </c>
      <c r="E3" s="329">
        <v>2</v>
      </c>
      <c r="F3" s="329">
        <v>1</v>
      </c>
      <c r="G3" s="329">
        <v>0</v>
      </c>
      <c r="H3" s="329">
        <v>0</v>
      </c>
      <c r="I3" s="330">
        <v>0</v>
      </c>
    </row>
    <row r="4" spans="1:9" ht="15" customHeight="1">
      <c r="A4" s="316" t="s">
        <v>211</v>
      </c>
      <c r="B4" s="305">
        <v>8</v>
      </c>
      <c r="C4" s="306">
        <v>674</v>
      </c>
      <c r="D4" s="306">
        <v>7</v>
      </c>
      <c r="E4" s="306">
        <v>1</v>
      </c>
      <c r="F4" s="306">
        <v>2</v>
      </c>
      <c r="G4" s="306">
        <v>2</v>
      </c>
      <c r="H4" s="306">
        <v>0</v>
      </c>
      <c r="I4" s="307">
        <v>0</v>
      </c>
    </row>
    <row r="5" spans="1:9" ht="15" customHeight="1">
      <c r="A5" s="323" t="s">
        <v>195</v>
      </c>
      <c r="B5" s="324">
        <v>7</v>
      </c>
      <c r="C5" s="325">
        <v>540</v>
      </c>
      <c r="D5" s="325">
        <v>6</v>
      </c>
      <c r="E5" s="325">
        <v>1</v>
      </c>
      <c r="F5" s="325">
        <v>2</v>
      </c>
      <c r="G5" s="325">
        <v>0</v>
      </c>
      <c r="H5" s="325">
        <v>0</v>
      </c>
      <c r="I5" s="326">
        <v>0</v>
      </c>
    </row>
    <row r="6" spans="1:9" ht="15" customHeight="1">
      <c r="A6" s="316" t="s">
        <v>192</v>
      </c>
      <c r="B6" s="305">
        <v>7</v>
      </c>
      <c r="C6" s="306">
        <v>586</v>
      </c>
      <c r="D6" s="306">
        <v>7</v>
      </c>
      <c r="E6" s="306">
        <v>0</v>
      </c>
      <c r="F6" s="306">
        <v>0</v>
      </c>
      <c r="G6" s="306">
        <v>1</v>
      </c>
      <c r="H6" s="306">
        <v>0</v>
      </c>
      <c r="I6" s="307">
        <v>0</v>
      </c>
    </row>
    <row r="7" spans="1:9" ht="15" customHeight="1">
      <c r="A7" s="323" t="s">
        <v>184</v>
      </c>
      <c r="B7" s="324">
        <v>7</v>
      </c>
      <c r="C7" s="325">
        <v>540</v>
      </c>
      <c r="D7" s="325">
        <v>6</v>
      </c>
      <c r="E7" s="325">
        <v>1</v>
      </c>
      <c r="F7" s="325">
        <v>0</v>
      </c>
      <c r="G7" s="325">
        <v>0</v>
      </c>
      <c r="H7" s="325">
        <v>0</v>
      </c>
      <c r="I7" s="326">
        <v>0</v>
      </c>
    </row>
    <row r="8" spans="1:9" ht="15" customHeight="1">
      <c r="A8" s="316" t="s">
        <v>235</v>
      </c>
      <c r="B8" s="305">
        <v>7</v>
      </c>
      <c r="C8" s="306">
        <v>354</v>
      </c>
      <c r="D8" s="306">
        <v>3</v>
      </c>
      <c r="E8" s="306">
        <v>4</v>
      </c>
      <c r="F8" s="306">
        <v>5</v>
      </c>
      <c r="G8" s="306">
        <v>2</v>
      </c>
      <c r="H8" s="306">
        <v>0</v>
      </c>
      <c r="I8" s="307">
        <v>0</v>
      </c>
    </row>
    <row r="9" spans="1:9" ht="15" customHeight="1">
      <c r="A9" s="323" t="s">
        <v>234</v>
      </c>
      <c r="B9" s="324">
        <v>7</v>
      </c>
      <c r="C9" s="325">
        <v>569</v>
      </c>
      <c r="D9" s="325">
        <v>7</v>
      </c>
      <c r="E9" s="325">
        <v>0</v>
      </c>
      <c r="F9" s="325">
        <v>2</v>
      </c>
      <c r="G9" s="325">
        <v>2</v>
      </c>
      <c r="H9" s="325">
        <v>0</v>
      </c>
      <c r="I9" s="326">
        <v>0</v>
      </c>
    </row>
    <row r="10" spans="1:9" ht="15" customHeight="1">
      <c r="A10" s="316" t="s">
        <v>197</v>
      </c>
      <c r="B10" s="305">
        <v>6</v>
      </c>
      <c r="C10" s="306">
        <v>515</v>
      </c>
      <c r="D10" s="306">
        <v>6</v>
      </c>
      <c r="E10" s="306">
        <v>0</v>
      </c>
      <c r="F10" s="306">
        <v>0</v>
      </c>
      <c r="G10" s="306">
        <v>1</v>
      </c>
      <c r="H10" s="306">
        <v>0</v>
      </c>
      <c r="I10" s="307">
        <v>0</v>
      </c>
    </row>
    <row r="11" spans="1:9" ht="15" customHeight="1">
      <c r="A11" s="323" t="s">
        <v>182</v>
      </c>
      <c r="B11" s="324">
        <v>6</v>
      </c>
      <c r="C11" s="325">
        <v>467</v>
      </c>
      <c r="D11" s="325">
        <v>6</v>
      </c>
      <c r="E11" s="325">
        <v>0</v>
      </c>
      <c r="F11" s="325">
        <v>9</v>
      </c>
      <c r="G11" s="325">
        <v>2</v>
      </c>
      <c r="H11" s="325">
        <v>0</v>
      </c>
      <c r="I11" s="326">
        <v>0</v>
      </c>
    </row>
    <row r="12" spans="1:9" ht="15" customHeight="1">
      <c r="A12" s="316" t="s">
        <v>232</v>
      </c>
      <c r="B12" s="305">
        <v>6</v>
      </c>
      <c r="C12" s="306">
        <v>525</v>
      </c>
      <c r="D12" s="306">
        <v>6</v>
      </c>
      <c r="E12" s="306">
        <v>0</v>
      </c>
      <c r="F12" s="306">
        <v>4</v>
      </c>
      <c r="G12" s="306">
        <v>5</v>
      </c>
      <c r="H12" s="306">
        <v>0</v>
      </c>
      <c r="I12" s="307">
        <v>0</v>
      </c>
    </row>
    <row r="13" spans="1:9" ht="15" customHeight="1">
      <c r="A13" s="323" t="s">
        <v>196</v>
      </c>
      <c r="B13" s="324">
        <v>5</v>
      </c>
      <c r="C13" s="325">
        <v>381</v>
      </c>
      <c r="D13" s="325">
        <v>5</v>
      </c>
      <c r="E13" s="325">
        <v>0</v>
      </c>
      <c r="F13" s="325">
        <v>4</v>
      </c>
      <c r="G13" s="325">
        <v>3</v>
      </c>
      <c r="H13" s="325">
        <v>0</v>
      </c>
      <c r="I13" s="326">
        <v>0</v>
      </c>
    </row>
    <row r="14" spans="1:9" ht="15" customHeight="1">
      <c r="A14" s="316" t="s">
        <v>179</v>
      </c>
      <c r="B14" s="305">
        <v>5</v>
      </c>
      <c r="C14" s="306">
        <v>246</v>
      </c>
      <c r="D14" s="306">
        <v>2</v>
      </c>
      <c r="E14" s="306">
        <v>3</v>
      </c>
      <c r="F14" s="306">
        <v>2</v>
      </c>
      <c r="G14" s="306">
        <v>4</v>
      </c>
      <c r="H14" s="306">
        <v>0</v>
      </c>
      <c r="I14" s="307">
        <v>0</v>
      </c>
    </row>
    <row r="15" spans="1:9" ht="15" customHeight="1">
      <c r="A15" s="323" t="s">
        <v>191</v>
      </c>
      <c r="B15" s="324">
        <v>5</v>
      </c>
      <c r="C15" s="325">
        <v>203</v>
      </c>
      <c r="D15" s="325">
        <v>1</v>
      </c>
      <c r="E15" s="325">
        <v>4</v>
      </c>
      <c r="F15" s="325">
        <v>4</v>
      </c>
      <c r="G15" s="325">
        <v>1</v>
      </c>
      <c r="H15" s="325">
        <v>0</v>
      </c>
      <c r="I15" s="326">
        <v>0</v>
      </c>
    </row>
    <row r="16" spans="1:9" ht="15" customHeight="1">
      <c r="A16" s="316" t="s">
        <v>190</v>
      </c>
      <c r="B16" s="305">
        <v>5</v>
      </c>
      <c r="C16" s="306">
        <v>450</v>
      </c>
      <c r="D16" s="306">
        <v>5</v>
      </c>
      <c r="E16" s="306">
        <v>0</v>
      </c>
      <c r="F16" s="306">
        <v>0</v>
      </c>
      <c r="G16" s="306">
        <v>0</v>
      </c>
      <c r="H16" s="306">
        <v>0</v>
      </c>
      <c r="I16" s="307">
        <v>0</v>
      </c>
    </row>
    <row r="17" spans="1:9" ht="15" customHeight="1">
      <c r="A17" s="323" t="s">
        <v>181</v>
      </c>
      <c r="B17" s="324">
        <v>5</v>
      </c>
      <c r="C17" s="325">
        <v>340</v>
      </c>
      <c r="D17" s="325">
        <v>5</v>
      </c>
      <c r="E17" s="325">
        <v>0</v>
      </c>
      <c r="F17" s="325">
        <v>0</v>
      </c>
      <c r="G17" s="325">
        <v>4</v>
      </c>
      <c r="H17" s="325">
        <v>0</v>
      </c>
      <c r="I17" s="326">
        <v>0</v>
      </c>
    </row>
    <row r="18" spans="1:9" ht="15" customHeight="1">
      <c r="A18" s="316" t="s">
        <v>194</v>
      </c>
      <c r="B18" s="305">
        <v>4</v>
      </c>
      <c r="C18" s="306">
        <v>238</v>
      </c>
      <c r="D18" s="306">
        <v>2</v>
      </c>
      <c r="E18" s="306">
        <v>2</v>
      </c>
      <c r="F18" s="306">
        <v>0</v>
      </c>
      <c r="G18" s="306">
        <v>0</v>
      </c>
      <c r="H18" s="306">
        <v>0</v>
      </c>
      <c r="I18" s="307">
        <v>0</v>
      </c>
    </row>
    <row r="19" spans="1:9" ht="15" customHeight="1">
      <c r="A19" s="323" t="s">
        <v>178</v>
      </c>
      <c r="B19" s="324">
        <v>4</v>
      </c>
      <c r="C19" s="325">
        <v>312</v>
      </c>
      <c r="D19" s="325">
        <v>4</v>
      </c>
      <c r="E19" s="325">
        <v>0</v>
      </c>
      <c r="F19" s="325">
        <v>1</v>
      </c>
      <c r="G19" s="325">
        <v>2</v>
      </c>
      <c r="H19" s="325">
        <v>0</v>
      </c>
      <c r="I19" s="326">
        <v>0</v>
      </c>
    </row>
    <row r="20" spans="1:9" ht="15" customHeight="1">
      <c r="A20" s="316" t="s">
        <v>183</v>
      </c>
      <c r="B20" s="305">
        <v>3</v>
      </c>
      <c r="C20" s="306">
        <v>159</v>
      </c>
      <c r="D20" s="306">
        <v>1</v>
      </c>
      <c r="E20" s="306">
        <v>2</v>
      </c>
      <c r="F20" s="306">
        <v>0</v>
      </c>
      <c r="G20" s="306">
        <v>1</v>
      </c>
      <c r="H20" s="306">
        <v>0</v>
      </c>
      <c r="I20" s="307">
        <v>0</v>
      </c>
    </row>
    <row r="21" spans="1:9" ht="15" customHeight="1">
      <c r="A21" s="323" t="s">
        <v>193</v>
      </c>
      <c r="B21" s="324">
        <v>3</v>
      </c>
      <c r="C21" s="325">
        <v>226</v>
      </c>
      <c r="D21" s="325">
        <v>3</v>
      </c>
      <c r="E21" s="325">
        <v>0</v>
      </c>
      <c r="F21" s="325">
        <v>3</v>
      </c>
      <c r="G21" s="325">
        <v>0</v>
      </c>
      <c r="H21" s="325">
        <v>0</v>
      </c>
      <c r="I21" s="326">
        <v>0</v>
      </c>
    </row>
    <row r="22" spans="1:9" ht="15" customHeight="1">
      <c r="A22" s="316" t="s">
        <v>239</v>
      </c>
      <c r="B22" s="305">
        <v>3</v>
      </c>
      <c r="C22" s="306">
        <v>270</v>
      </c>
      <c r="D22" s="306">
        <v>3</v>
      </c>
      <c r="E22" s="306">
        <v>0</v>
      </c>
      <c r="F22" s="306">
        <v>0</v>
      </c>
      <c r="G22" s="306">
        <v>0</v>
      </c>
      <c r="H22" s="306">
        <v>0</v>
      </c>
      <c r="I22" s="307">
        <v>0</v>
      </c>
    </row>
    <row r="23" spans="1:9" ht="15" customHeight="1">
      <c r="A23" s="323" t="s">
        <v>189</v>
      </c>
      <c r="B23" s="324">
        <v>1</v>
      </c>
      <c r="C23" s="325">
        <v>90</v>
      </c>
      <c r="D23" s="325">
        <v>1</v>
      </c>
      <c r="E23" s="325">
        <v>0</v>
      </c>
      <c r="F23" s="325">
        <v>0</v>
      </c>
      <c r="G23" s="325">
        <v>0</v>
      </c>
      <c r="H23" s="325">
        <v>0</v>
      </c>
      <c r="I23" s="326">
        <v>0</v>
      </c>
    </row>
    <row r="24" spans="1:9" ht="15" customHeight="1">
      <c r="A24" s="332" t="s">
        <v>180</v>
      </c>
      <c r="B24" s="333">
        <v>0</v>
      </c>
      <c r="C24" s="334">
        <v>0</v>
      </c>
      <c r="D24" s="334">
        <v>0</v>
      </c>
      <c r="E24" s="334">
        <v>0</v>
      </c>
      <c r="F24" s="334">
        <v>0</v>
      </c>
      <c r="G24" s="334">
        <v>0</v>
      </c>
      <c r="H24" s="334">
        <v>0</v>
      </c>
      <c r="I24" s="335">
        <v>0</v>
      </c>
    </row>
    <row r="25" spans="1:9" ht="13.5" thickBot="1">
      <c r="A25" s="336" t="s">
        <v>185</v>
      </c>
      <c r="B25" s="337">
        <v>0</v>
      </c>
      <c r="C25" s="338">
        <v>0</v>
      </c>
      <c r="D25" s="338">
        <v>0</v>
      </c>
      <c r="E25" s="338">
        <v>0</v>
      </c>
      <c r="F25" s="338">
        <v>0</v>
      </c>
      <c r="G25" s="338">
        <v>0</v>
      </c>
      <c r="H25" s="338">
        <v>0</v>
      </c>
      <c r="I25" s="339">
        <v>0</v>
      </c>
    </row>
    <row r="26" spans="1:9" ht="13.5" thickTop="1"/>
  </sheetData>
  <autoFilter ref="A1:I24"/>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J36"/>
  <sheetViews>
    <sheetView showGridLines="0" zoomScale="120" zoomScaleNormal="120" zoomScaleSheetLayoutView="100" workbookViewId="0">
      <selection activeCell="G35" sqref="G35"/>
    </sheetView>
  </sheetViews>
  <sheetFormatPr baseColWidth="10" defaultRowHeight="12.75"/>
  <cols>
    <col min="1" max="1" width="15" customWidth="1"/>
    <col min="2" max="2" width="16" customWidth="1"/>
    <col min="3" max="3" width="11.42578125" style="1" customWidth="1"/>
    <col min="4" max="4" width="8.5703125" style="281" customWidth="1"/>
    <col min="5" max="5" width="15.140625" customWidth="1"/>
    <col min="7" max="7" width="28.7109375" style="390" customWidth="1"/>
    <col min="8" max="8" width="18.5703125" customWidth="1"/>
  </cols>
  <sheetData>
    <row r="1" spans="1:10" ht="25.5">
      <c r="A1" s="125" t="s">
        <v>69</v>
      </c>
      <c r="B1" s="125" t="s">
        <v>73</v>
      </c>
      <c r="C1" s="126" t="s">
        <v>74</v>
      </c>
      <c r="D1" s="277" t="s">
        <v>208</v>
      </c>
      <c r="E1" s="126" t="s">
        <v>75</v>
      </c>
      <c r="F1" s="127" t="s">
        <v>76</v>
      </c>
      <c r="G1" s="126" t="s">
        <v>77</v>
      </c>
      <c r="H1" s="128" t="s">
        <v>78</v>
      </c>
      <c r="J1" s="276"/>
    </row>
    <row r="2" spans="1:10">
      <c r="A2" s="226" t="s">
        <v>79</v>
      </c>
      <c r="B2" s="227" t="s">
        <v>80</v>
      </c>
      <c r="C2" s="228">
        <v>28445</v>
      </c>
      <c r="D2" s="278">
        <f ca="1" xml:space="preserve"> DATEDIF(C2,TODAY(),"y")</f>
        <v>39</v>
      </c>
      <c r="E2" s="228" t="s">
        <v>81</v>
      </c>
      <c r="F2" s="229">
        <v>2007</v>
      </c>
      <c r="G2" s="386" t="s">
        <v>246</v>
      </c>
      <c r="H2" s="230" t="s">
        <v>82</v>
      </c>
    </row>
    <row r="3" spans="1:10">
      <c r="A3" s="406" t="s">
        <v>83</v>
      </c>
      <c r="B3" s="407" t="s">
        <v>84</v>
      </c>
      <c r="C3" s="408">
        <v>26962</v>
      </c>
      <c r="D3" s="409">
        <f ca="1" xml:space="preserve"> DATEDIF(C3,TODAY(),"y")</f>
        <v>43</v>
      </c>
      <c r="E3" s="408" t="s">
        <v>85</v>
      </c>
      <c r="F3" s="410">
        <v>2010</v>
      </c>
      <c r="G3" s="411" t="s">
        <v>86</v>
      </c>
      <c r="H3" s="239" t="s">
        <v>128</v>
      </c>
    </row>
    <row r="4" spans="1:10" s="12" customFormat="1">
      <c r="A4" s="226" t="s">
        <v>87</v>
      </c>
      <c r="B4" s="227" t="s">
        <v>88</v>
      </c>
      <c r="C4" s="228">
        <v>27269</v>
      </c>
      <c r="D4" s="278">
        <f t="shared" ref="D4:D26" ca="1" si="0" xml:space="preserve"> DATEDIF(C4,TODAY(),"y")</f>
        <v>42</v>
      </c>
      <c r="E4" s="228" t="s">
        <v>81</v>
      </c>
      <c r="F4" s="229">
        <v>2005</v>
      </c>
      <c r="G4" s="386" t="s">
        <v>247</v>
      </c>
      <c r="H4" s="230" t="s">
        <v>135</v>
      </c>
    </row>
    <row r="5" spans="1:10">
      <c r="A5" s="406" t="s">
        <v>226</v>
      </c>
      <c r="B5" s="407" t="s">
        <v>233</v>
      </c>
      <c r="C5" s="408">
        <v>28525</v>
      </c>
      <c r="D5" s="409">
        <f ca="1" xml:space="preserve"> DATEDIF(C5,TODAY(),"y")</f>
        <v>39</v>
      </c>
      <c r="E5" s="408" t="s">
        <v>93</v>
      </c>
      <c r="F5" s="410">
        <v>2015</v>
      </c>
      <c r="G5" s="411" t="s">
        <v>237</v>
      </c>
      <c r="H5" s="239" t="s">
        <v>238</v>
      </c>
    </row>
    <row r="6" spans="1:10" s="12" customFormat="1">
      <c r="A6" s="226" t="s">
        <v>229</v>
      </c>
      <c r="B6" s="227" t="s">
        <v>89</v>
      </c>
      <c r="C6" s="228">
        <v>30071</v>
      </c>
      <c r="D6" s="278">
        <f t="shared" ca="1" si="0"/>
        <v>35</v>
      </c>
      <c r="E6" s="228" t="s">
        <v>90</v>
      </c>
      <c r="F6" s="229">
        <v>2008</v>
      </c>
      <c r="G6" s="386" t="s">
        <v>248</v>
      </c>
      <c r="H6" s="230" t="s">
        <v>230</v>
      </c>
    </row>
    <row r="7" spans="1:10" s="12" customFormat="1">
      <c r="A7" s="406" t="s">
        <v>229</v>
      </c>
      <c r="B7" s="407" t="s">
        <v>84</v>
      </c>
      <c r="C7" s="408">
        <v>31227</v>
      </c>
      <c r="D7" s="409">
        <f t="shared" ca="1" si="0"/>
        <v>32</v>
      </c>
      <c r="E7" s="408" t="s">
        <v>81</v>
      </c>
      <c r="F7" s="410">
        <v>2016</v>
      </c>
      <c r="G7" s="411" t="s">
        <v>249</v>
      </c>
      <c r="H7" s="239" t="s">
        <v>250</v>
      </c>
    </row>
    <row r="8" spans="1:10" s="12" customFormat="1">
      <c r="A8" s="226" t="s">
        <v>91</v>
      </c>
      <c r="B8" s="227" t="s">
        <v>92</v>
      </c>
      <c r="C8" s="228">
        <v>30097</v>
      </c>
      <c r="D8" s="278">
        <f t="shared" ca="1" si="0"/>
        <v>35</v>
      </c>
      <c r="E8" s="228" t="s">
        <v>93</v>
      </c>
      <c r="F8" s="229">
        <v>2012</v>
      </c>
      <c r="G8" s="386" t="s">
        <v>94</v>
      </c>
      <c r="H8" s="230" t="s">
        <v>95</v>
      </c>
    </row>
    <row r="9" spans="1:10" s="12" customFormat="1">
      <c r="A9" s="406" t="s">
        <v>155</v>
      </c>
      <c r="B9" s="407" t="s">
        <v>156</v>
      </c>
      <c r="C9" s="408">
        <v>35528</v>
      </c>
      <c r="D9" s="409">
        <f t="shared" ca="1" si="0"/>
        <v>20</v>
      </c>
      <c r="E9" s="408" t="s">
        <v>85</v>
      </c>
      <c r="F9" s="410">
        <v>2014</v>
      </c>
      <c r="G9" s="411" t="s">
        <v>205</v>
      </c>
      <c r="H9" s="239" t="s">
        <v>170</v>
      </c>
    </row>
    <row r="10" spans="1:10" s="12" customFormat="1" ht="12.75" customHeight="1">
      <c r="A10" s="226" t="s">
        <v>153</v>
      </c>
      <c r="B10" s="227" t="s">
        <v>154</v>
      </c>
      <c r="C10" s="228">
        <v>34142</v>
      </c>
      <c r="D10" s="278">
        <f t="shared" ca="1" si="0"/>
        <v>24</v>
      </c>
      <c r="E10" s="228" t="s">
        <v>93</v>
      </c>
      <c r="F10" s="229">
        <v>2014</v>
      </c>
      <c r="G10" s="386" t="s">
        <v>207</v>
      </c>
      <c r="H10" s="230" t="s">
        <v>206</v>
      </c>
    </row>
    <row r="11" spans="1:10" s="12" customFormat="1" ht="12.75" customHeight="1">
      <c r="A11" s="406" t="s">
        <v>227</v>
      </c>
      <c r="B11" s="407" t="s">
        <v>228</v>
      </c>
      <c r="C11" s="408">
        <v>34964</v>
      </c>
      <c r="D11" s="409">
        <f t="shared" ca="1" si="0"/>
        <v>21</v>
      </c>
      <c r="E11" s="408" t="s">
        <v>90</v>
      </c>
      <c r="F11" s="410">
        <v>2015</v>
      </c>
      <c r="G11" s="411" t="s">
        <v>253</v>
      </c>
      <c r="H11" s="239" t="s">
        <v>252</v>
      </c>
    </row>
    <row r="12" spans="1:10" s="12" customFormat="1">
      <c r="A12" s="226" t="s">
        <v>97</v>
      </c>
      <c r="B12" s="227" t="s">
        <v>98</v>
      </c>
      <c r="C12" s="228">
        <v>31632</v>
      </c>
      <c r="D12" s="278">
        <f t="shared" ca="1" si="0"/>
        <v>30</v>
      </c>
      <c r="E12" s="228" t="s">
        <v>85</v>
      </c>
      <c r="F12" s="229">
        <v>2009</v>
      </c>
      <c r="G12" s="386" t="s">
        <v>214</v>
      </c>
      <c r="H12" s="230" t="s">
        <v>129</v>
      </c>
    </row>
    <row r="13" spans="1:10">
      <c r="A13" s="406" t="s">
        <v>132</v>
      </c>
      <c r="B13" s="407" t="s">
        <v>133</v>
      </c>
      <c r="C13" s="408">
        <v>30549</v>
      </c>
      <c r="D13" s="409">
        <f t="shared" ca="1" si="0"/>
        <v>33</v>
      </c>
      <c r="E13" s="408" t="s">
        <v>90</v>
      </c>
      <c r="F13" s="410">
        <v>2008</v>
      </c>
      <c r="G13" s="411" t="s">
        <v>215</v>
      </c>
      <c r="H13" s="239" t="s">
        <v>134</v>
      </c>
    </row>
    <row r="14" spans="1:10">
      <c r="A14" s="226" t="s">
        <v>266</v>
      </c>
      <c r="B14" s="227" t="s">
        <v>267</v>
      </c>
      <c r="C14" s="228">
        <v>28389</v>
      </c>
      <c r="D14" s="278">
        <f t="shared" ca="1" si="0"/>
        <v>39</v>
      </c>
      <c r="E14" s="228" t="s">
        <v>85</v>
      </c>
      <c r="F14" s="229">
        <v>2016</v>
      </c>
      <c r="G14" s="386"/>
      <c r="H14" s="230" t="s">
        <v>332</v>
      </c>
    </row>
    <row r="15" spans="1:10">
      <c r="A15" s="406" t="s">
        <v>122</v>
      </c>
      <c r="B15" s="407" t="s">
        <v>123</v>
      </c>
      <c r="C15" s="408">
        <v>28927</v>
      </c>
      <c r="D15" s="409">
        <f t="shared" ca="1" si="0"/>
        <v>38</v>
      </c>
      <c r="E15" s="408" t="s">
        <v>90</v>
      </c>
      <c r="F15" s="410">
        <v>2013</v>
      </c>
      <c r="G15" s="411" t="s">
        <v>124</v>
      </c>
      <c r="H15" s="239" t="s">
        <v>125</v>
      </c>
    </row>
    <row r="16" spans="1:10">
      <c r="A16" s="226" t="s">
        <v>311</v>
      </c>
      <c r="B16" s="227" t="s">
        <v>312</v>
      </c>
      <c r="C16" s="228">
        <v>30796</v>
      </c>
      <c r="D16" s="278">
        <f t="shared" ca="1" si="0"/>
        <v>33</v>
      </c>
      <c r="E16" s="228" t="s">
        <v>85</v>
      </c>
      <c r="F16" s="229">
        <v>2016</v>
      </c>
      <c r="G16" s="386"/>
      <c r="H16" s="486" t="s">
        <v>320</v>
      </c>
    </row>
    <row r="17" spans="1:8">
      <c r="A17" s="406" t="s">
        <v>126</v>
      </c>
      <c r="B17" s="407" t="s">
        <v>244</v>
      </c>
      <c r="C17" s="408">
        <v>27891</v>
      </c>
      <c r="D17" s="409">
        <f t="shared" ca="1" si="0"/>
        <v>41</v>
      </c>
      <c r="E17" s="408" t="s">
        <v>99</v>
      </c>
      <c r="F17" s="410">
        <v>2013</v>
      </c>
      <c r="G17" s="411" t="s">
        <v>256</v>
      </c>
      <c r="H17" s="239" t="s">
        <v>245</v>
      </c>
    </row>
    <row r="18" spans="1:8">
      <c r="A18" s="226" t="s">
        <v>102</v>
      </c>
      <c r="B18" s="227" t="s">
        <v>103</v>
      </c>
      <c r="C18" s="228">
        <v>30344</v>
      </c>
      <c r="D18" s="278">
        <f t="shared" ca="1" si="0"/>
        <v>34</v>
      </c>
      <c r="E18" s="228" t="s">
        <v>85</v>
      </c>
      <c r="F18" s="229">
        <v>2002</v>
      </c>
      <c r="G18" s="386" t="s">
        <v>104</v>
      </c>
      <c r="H18" s="230" t="s">
        <v>131</v>
      </c>
    </row>
    <row r="19" spans="1:8">
      <c r="A19" s="406" t="s">
        <v>102</v>
      </c>
      <c r="B19" s="407" t="s">
        <v>105</v>
      </c>
      <c r="C19" s="408">
        <v>31481</v>
      </c>
      <c r="D19" s="409">
        <f t="shared" ca="1" si="0"/>
        <v>31</v>
      </c>
      <c r="E19" s="408" t="s">
        <v>99</v>
      </c>
      <c r="F19" s="410">
        <v>2009</v>
      </c>
      <c r="G19" s="411" t="s">
        <v>117</v>
      </c>
      <c r="H19" s="239" t="s">
        <v>143</v>
      </c>
    </row>
    <row r="20" spans="1:8">
      <c r="A20" s="226" t="s">
        <v>106</v>
      </c>
      <c r="B20" s="227" t="s">
        <v>96</v>
      </c>
      <c r="C20" s="228">
        <v>27456</v>
      </c>
      <c r="D20" s="278">
        <f t="shared" ca="1" si="0"/>
        <v>42</v>
      </c>
      <c r="E20" s="228" t="s">
        <v>85</v>
      </c>
      <c r="F20" s="229">
        <v>2011</v>
      </c>
      <c r="G20" s="386" t="s">
        <v>257</v>
      </c>
      <c r="H20" s="230" t="s">
        <v>107</v>
      </c>
    </row>
    <row r="21" spans="1:8">
      <c r="A21" s="406" t="s">
        <v>306</v>
      </c>
      <c r="B21" s="407" t="s">
        <v>307</v>
      </c>
      <c r="C21" s="408">
        <v>25163</v>
      </c>
      <c r="D21" s="409">
        <f t="shared" ca="1" si="0"/>
        <v>48</v>
      </c>
      <c r="E21" s="408" t="s">
        <v>81</v>
      </c>
      <c r="F21" s="410">
        <v>2006</v>
      </c>
      <c r="G21" s="411" t="s">
        <v>308</v>
      </c>
      <c r="H21" s="239" t="s">
        <v>309</v>
      </c>
    </row>
    <row r="22" spans="1:8" s="374" customFormat="1">
      <c r="A22" s="226" t="s">
        <v>108</v>
      </c>
      <c r="B22" s="227" t="s">
        <v>109</v>
      </c>
      <c r="C22" s="228">
        <v>27593</v>
      </c>
      <c r="D22" s="278">
        <f t="shared" ca="1" si="0"/>
        <v>42</v>
      </c>
      <c r="E22" s="228" t="s">
        <v>90</v>
      </c>
      <c r="F22" s="229">
        <v>2006</v>
      </c>
      <c r="G22" s="386" t="s">
        <v>136</v>
      </c>
      <c r="H22" s="230" t="s">
        <v>110</v>
      </c>
    </row>
    <row r="23" spans="1:8" s="374" customFormat="1">
      <c r="A23" s="406" t="s">
        <v>240</v>
      </c>
      <c r="B23" s="407" t="s">
        <v>241</v>
      </c>
      <c r="C23" s="408">
        <v>32609</v>
      </c>
      <c r="D23" s="409">
        <f t="shared" ca="1" si="0"/>
        <v>28</v>
      </c>
      <c r="E23" s="408" t="s">
        <v>242</v>
      </c>
      <c r="F23" s="410">
        <v>2015</v>
      </c>
      <c r="G23" s="411" t="s">
        <v>255</v>
      </c>
      <c r="H23" s="239" t="s">
        <v>251</v>
      </c>
    </row>
    <row r="24" spans="1:8" s="374" customFormat="1">
      <c r="A24" s="226" t="s">
        <v>111</v>
      </c>
      <c r="B24" s="227" t="s">
        <v>112</v>
      </c>
      <c r="C24" s="228">
        <v>31067</v>
      </c>
      <c r="D24" s="278">
        <f t="shared" ca="1" si="0"/>
        <v>32</v>
      </c>
      <c r="E24" s="228" t="s">
        <v>99</v>
      </c>
      <c r="F24" s="229">
        <v>2011</v>
      </c>
      <c r="G24" s="386" t="s">
        <v>113</v>
      </c>
      <c r="H24" s="230" t="s">
        <v>114</v>
      </c>
    </row>
    <row r="25" spans="1:8" s="374" customFormat="1">
      <c r="A25" s="406" t="s">
        <v>115</v>
      </c>
      <c r="B25" s="407" t="s">
        <v>89</v>
      </c>
      <c r="C25" s="408">
        <v>27546</v>
      </c>
      <c r="D25" s="409">
        <f t="shared" ca="1" si="0"/>
        <v>42</v>
      </c>
      <c r="E25" s="408" t="s">
        <v>93</v>
      </c>
      <c r="F25" s="410">
        <v>2009</v>
      </c>
      <c r="G25" s="411" t="s">
        <v>223</v>
      </c>
      <c r="H25" s="239" t="s">
        <v>116</v>
      </c>
    </row>
    <row r="26" spans="1:8" s="374" customFormat="1">
      <c r="A26" s="226" t="s">
        <v>145</v>
      </c>
      <c r="B26" s="227" t="s">
        <v>146</v>
      </c>
      <c r="C26" s="228">
        <v>27815</v>
      </c>
      <c r="D26" s="278">
        <f t="shared" ca="1" si="0"/>
        <v>41</v>
      </c>
      <c r="E26" s="228" t="s">
        <v>93</v>
      </c>
      <c r="F26" s="229">
        <v>2014</v>
      </c>
      <c r="G26" s="386" t="s">
        <v>147</v>
      </c>
      <c r="H26" s="230" t="s">
        <v>213</v>
      </c>
    </row>
    <row r="27" spans="1:8" s="12" customFormat="1">
      <c r="A27" s="286"/>
      <c r="B27" s="650" t="s">
        <v>209</v>
      </c>
      <c r="C27" s="651"/>
      <c r="D27" s="290">
        <f ca="1">SUM(D2:D26)/25</f>
        <v>35.36</v>
      </c>
      <c r="E27" s="287"/>
      <c r="F27" s="288"/>
      <c r="G27" s="387"/>
      <c r="H27" s="289"/>
    </row>
    <row r="28" spans="1:8">
      <c r="A28" s="282"/>
      <c r="B28" s="234"/>
      <c r="C28" s="235"/>
      <c r="D28" s="279"/>
      <c r="E28" s="283"/>
      <c r="F28" s="284"/>
      <c r="G28" s="388"/>
      <c r="H28" s="285"/>
    </row>
    <row r="29" spans="1:8">
      <c r="A29" s="231" t="s">
        <v>100</v>
      </c>
      <c r="B29" s="232" t="s">
        <v>101</v>
      </c>
      <c r="C29" s="274">
        <v>23413</v>
      </c>
      <c r="D29" s="280">
        <f ca="1" xml:space="preserve"> DATEDIF(C29,TODAY(),"y")</f>
        <v>53</v>
      </c>
      <c r="E29" s="237" t="s">
        <v>171</v>
      </c>
      <c r="F29" s="233">
        <v>1976</v>
      </c>
      <c r="G29" s="389" t="s">
        <v>118</v>
      </c>
      <c r="H29" s="273" t="s">
        <v>130</v>
      </c>
    </row>
    <row r="30" spans="1:8">
      <c r="A30" s="124" t="s">
        <v>172</v>
      </c>
      <c r="B30" s="221" t="s">
        <v>173</v>
      </c>
      <c r="C30" s="275">
        <v>18303</v>
      </c>
      <c r="D30" s="291">
        <f ca="1" xml:space="preserve"> DATEDIF(C30,TODAY(),"y")</f>
        <v>67</v>
      </c>
      <c r="E30" s="238" t="s">
        <v>177</v>
      </c>
      <c r="F30" s="236"/>
      <c r="G30" s="391" t="s">
        <v>254</v>
      </c>
      <c r="H30" s="225" t="s">
        <v>216</v>
      </c>
    </row>
    <row r="31" spans="1:8">
      <c r="A31" s="463" t="s">
        <v>174</v>
      </c>
      <c r="B31" s="464" t="s">
        <v>175</v>
      </c>
      <c r="C31" s="465">
        <v>18920</v>
      </c>
      <c r="D31" s="466">
        <f ca="1" xml:space="preserve"> DATEDIF(C31,TODAY(),"y")</f>
        <v>65</v>
      </c>
      <c r="E31" s="465" t="s">
        <v>177</v>
      </c>
      <c r="F31" s="467"/>
      <c r="G31" s="468"/>
      <c r="H31" s="469" t="s">
        <v>176</v>
      </c>
    </row>
    <row r="32" spans="1:8">
      <c r="A32" s="470"/>
      <c r="B32" s="471"/>
      <c r="C32" s="472"/>
      <c r="D32" s="473"/>
      <c r="E32" s="472"/>
      <c r="F32" s="474"/>
      <c r="G32" s="475"/>
      <c r="H32" s="476"/>
    </row>
    <row r="33" spans="1:2" ht="18">
      <c r="A33" s="205" t="s">
        <v>140</v>
      </c>
    </row>
    <row r="34" spans="1:2">
      <c r="A34" s="649" t="s">
        <v>137</v>
      </c>
      <c r="B34" s="649"/>
    </row>
    <row r="35" spans="1:2">
      <c r="A35" s="649" t="s">
        <v>138</v>
      </c>
      <c r="B35" s="649"/>
    </row>
    <row r="36" spans="1:2">
      <c r="A36" s="204" t="s">
        <v>139</v>
      </c>
    </row>
  </sheetData>
  <customSheetViews>
    <customSheetView guid="{E9D1F694-2225-49E9-B5D3-BBDFDE405BDD}" scale="147" showGridLines="0">
      <selection activeCell="G16" sqref="G16"/>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mergeCells count="3">
    <mergeCell ref="A34:B34"/>
    <mergeCell ref="A35:B35"/>
    <mergeCell ref="B27:C27"/>
  </mergeCells>
  <phoneticPr fontId="32" type="noConversion"/>
  <dataValidations count="1">
    <dataValidation type="list" allowBlank="1" showInputMessage="1" showErrorMessage="1" sqref="E1:E28">
      <formula1>"Gardien,Défenseur,Milieu Déf.,Milieu Off.,Attaquant,Polyvalent"</formula1>
    </dataValidation>
  </dataValidations>
  <hyperlinks>
    <hyperlink ref="G8" display="joffray.deveau@hotmail.fr"/>
    <hyperlink ref="G29" r:id="rId2"/>
    <hyperlink ref="G25" r:id="rId3"/>
    <hyperlink ref="G19" r:id="rId4"/>
    <hyperlink ref="G15" r:id="rId5"/>
    <hyperlink ref="G17" r:id="rId6"/>
    <hyperlink ref="A34" r:id="rId7"/>
    <hyperlink ref="A35" r:id="rId8"/>
    <hyperlink ref="A36" r:id="rId9"/>
    <hyperlink ref="G26" r:id="rId10"/>
    <hyperlink ref="G9" r:id="rId11"/>
    <hyperlink ref="G10" r:id="rId12"/>
    <hyperlink ref="G22" r:id="rId13"/>
    <hyperlink ref="G12" r:id="rId14"/>
    <hyperlink ref="G13" r:id="rId15"/>
    <hyperlink ref="G5" r:id="rId16"/>
    <hyperlink ref="G3" r:id="rId17"/>
    <hyperlink ref="G18" r:id="rId18"/>
    <hyperlink ref="G11" r:id="rId19"/>
    <hyperlink ref="G30" r:id="rId20"/>
    <hyperlink ref="G23" r:id="rId21"/>
    <hyperlink ref="G6" r:id="rId22"/>
    <hyperlink ref="G20" r:id="rId23"/>
    <hyperlink ref="G21" r:id="rId24"/>
  </hyperlinks>
  <printOptions horizontalCentered="1" verticalCentered="1"/>
  <pageMargins left="0.23622047244094491" right="0.23622047244094491" top="0.74803149606299213" bottom="0.74803149606299213" header="0.31496062992125984" footer="0.31496062992125984"/>
  <pageSetup paperSize="9" scale="124" orientation="landscape" r:id="rId2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33"/>
  <sheetViews>
    <sheetView showGridLines="0" zoomScale="113" zoomScaleNormal="113" workbookViewId="0">
      <selection activeCell="B5" sqref="B5"/>
    </sheetView>
  </sheetViews>
  <sheetFormatPr baseColWidth="10" defaultRowHeight="18"/>
  <cols>
    <col min="1" max="1" width="4.7109375" style="46" customWidth="1"/>
    <col min="2" max="2" width="30.7109375" style="42" customWidth="1"/>
    <col min="3" max="10" width="11.42578125" style="46"/>
  </cols>
  <sheetData>
    <row r="1" spans="1:12" s="12" customFormat="1" ht="9.9499999999999993" customHeight="1" thickTop="1">
      <c r="A1" s="635" t="s">
        <v>231</v>
      </c>
      <c r="B1" s="636"/>
      <c r="C1" s="636"/>
      <c r="D1" s="636"/>
      <c r="E1" s="636"/>
      <c r="F1" s="636"/>
      <c r="G1" s="636"/>
      <c r="H1" s="636"/>
      <c r="I1" s="636"/>
      <c r="J1" s="636"/>
      <c r="K1" s="637"/>
    </row>
    <row r="2" spans="1:12" s="12" customFormat="1" ht="9.9499999999999993" customHeight="1">
      <c r="A2" s="638"/>
      <c r="B2" s="639"/>
      <c r="C2" s="639"/>
      <c r="D2" s="639"/>
      <c r="E2" s="639"/>
      <c r="F2" s="639"/>
      <c r="G2" s="639"/>
      <c r="H2" s="639"/>
      <c r="I2" s="639"/>
      <c r="J2" s="639"/>
      <c r="K2" s="640"/>
    </row>
    <row r="3" spans="1:12" s="12" customFormat="1" ht="9.9499999999999993" customHeight="1" thickBot="1">
      <c r="A3" s="641"/>
      <c r="B3" s="642"/>
      <c r="C3" s="642"/>
      <c r="D3" s="642"/>
      <c r="E3" s="642"/>
      <c r="F3" s="642"/>
      <c r="G3" s="642"/>
      <c r="H3" s="642"/>
      <c r="I3" s="642"/>
      <c r="J3" s="642"/>
      <c r="K3" s="643"/>
    </row>
    <row r="4" spans="1:12" ht="20.100000000000001" customHeight="1" thickTop="1" thickBot="1">
      <c r="A4" s="54"/>
      <c r="B4" s="144" t="s">
        <v>119</v>
      </c>
      <c r="C4" s="52" t="s">
        <v>5</v>
      </c>
      <c r="D4" s="172" t="s">
        <v>6</v>
      </c>
      <c r="E4" s="113" t="s">
        <v>7</v>
      </c>
      <c r="F4" s="47" t="s">
        <v>8</v>
      </c>
      <c r="G4" s="48" t="s">
        <v>9</v>
      </c>
      <c r="H4" s="113" t="s">
        <v>10</v>
      </c>
      <c r="I4" s="49" t="s">
        <v>11</v>
      </c>
      <c r="J4" s="52" t="s">
        <v>12</v>
      </c>
      <c r="K4" s="97" t="s">
        <v>72</v>
      </c>
      <c r="L4" s="12"/>
    </row>
    <row r="5" spans="1:12" ht="20.100000000000001" customHeight="1" thickTop="1">
      <c r="A5" s="55">
        <v>1</v>
      </c>
      <c r="B5" s="143" t="e">
        <f>INDEX(team,MATCH(LARGE(data!$S$3:$S$14+ROW($1:$18)/1000,ROW()-4),data!$S$3:$S$14+ROW($1:$18)/1000,0))</f>
        <v>#N/A</v>
      </c>
      <c r="C5" s="181" t="e">
        <f>VLOOKUP($B5,data!$R$3:$AB$17,2,0)</f>
        <v>#N/A</v>
      </c>
      <c r="D5" s="53" t="e">
        <f>VLOOKUP($B5,data!$R$3:$AB$17,3,0)</f>
        <v>#N/A</v>
      </c>
      <c r="E5" s="169" t="e">
        <f>VLOOKUP($B5,data!$R$3:$AB$17,4,0)</f>
        <v>#N/A</v>
      </c>
      <c r="F5" s="175" t="e">
        <f>VLOOKUP($B5,data!$R$3:$AB$17,5,0)</f>
        <v>#N/A</v>
      </c>
      <c r="G5" s="53" t="e">
        <f>VLOOKUP($B5,data!$R$3:$AB$17,6,0)</f>
        <v>#N/A</v>
      </c>
      <c r="H5" s="169" t="e">
        <f>VLOOKUP($B5,data!$R$3:$AB$17,7,0)</f>
        <v>#N/A</v>
      </c>
      <c r="I5" s="178" t="e">
        <f>VLOOKUP($B5,data!$R$3:$AB$17,8,0)</f>
        <v>#N/A</v>
      </c>
      <c r="J5" s="53" t="e">
        <f>VLOOKUP($B5,data!$R$3:$AB$17,9,0)</f>
        <v>#N/A</v>
      </c>
      <c r="K5" s="196" t="e">
        <f>VLOOKUP($B5,data!$R$3:$AB$17,10,0)</f>
        <v>#N/A</v>
      </c>
      <c r="L5" s="12"/>
    </row>
    <row r="6" spans="1:12" ht="20.100000000000001" customHeight="1">
      <c r="A6" s="56">
        <v>2</v>
      </c>
      <c r="B6" s="51"/>
      <c r="C6" s="182"/>
      <c r="D6" s="173"/>
      <c r="E6" s="170"/>
      <c r="F6" s="176"/>
      <c r="G6" s="173"/>
      <c r="H6" s="170"/>
      <c r="I6" s="179"/>
      <c r="J6" s="173"/>
      <c r="K6" s="203"/>
      <c r="L6" s="12"/>
    </row>
    <row r="7" spans="1:12" ht="20.100000000000001" customHeight="1">
      <c r="A7" s="56">
        <v>3</v>
      </c>
      <c r="B7" s="50"/>
      <c r="C7" s="183"/>
      <c r="D7" s="174"/>
      <c r="E7" s="171"/>
      <c r="F7" s="177"/>
      <c r="G7" s="174"/>
      <c r="H7" s="171"/>
      <c r="I7" s="180"/>
      <c r="J7" s="174"/>
      <c r="K7" s="203"/>
      <c r="L7" s="12"/>
    </row>
    <row r="8" spans="1:12" ht="20.100000000000001" customHeight="1">
      <c r="A8" s="56">
        <v>4</v>
      </c>
      <c r="B8" s="51"/>
      <c r="C8" s="182"/>
      <c r="D8" s="173"/>
      <c r="E8" s="170"/>
      <c r="F8" s="176"/>
      <c r="G8" s="173"/>
      <c r="H8" s="170"/>
      <c r="I8" s="179"/>
      <c r="J8" s="173"/>
      <c r="K8" s="203"/>
      <c r="L8" s="12"/>
    </row>
    <row r="9" spans="1:12" ht="20.100000000000001" customHeight="1">
      <c r="A9" s="56">
        <v>5</v>
      </c>
      <c r="B9" s="50"/>
      <c r="C9" s="183"/>
      <c r="D9" s="174"/>
      <c r="E9" s="171"/>
      <c r="F9" s="177"/>
      <c r="G9" s="174"/>
      <c r="H9" s="171"/>
      <c r="I9" s="180"/>
      <c r="J9" s="174"/>
      <c r="K9" s="203"/>
      <c r="L9" s="12"/>
    </row>
    <row r="10" spans="1:12" ht="20.100000000000001" customHeight="1">
      <c r="A10" s="56">
        <v>6</v>
      </c>
      <c r="B10" s="51"/>
      <c r="C10" s="182"/>
      <c r="D10" s="173"/>
      <c r="E10" s="170"/>
      <c r="F10" s="176"/>
      <c r="G10" s="173"/>
      <c r="H10" s="170"/>
      <c r="I10" s="179"/>
      <c r="J10" s="173"/>
      <c r="K10" s="203"/>
      <c r="L10" s="12"/>
    </row>
    <row r="11" spans="1:12" ht="20.100000000000001" customHeight="1">
      <c r="A11" s="56">
        <v>7</v>
      </c>
      <c r="B11" s="50"/>
      <c r="C11" s="183"/>
      <c r="D11" s="174"/>
      <c r="E11" s="171"/>
      <c r="F11" s="177"/>
      <c r="G11" s="174"/>
      <c r="H11" s="171"/>
      <c r="I11" s="180"/>
      <c r="J11" s="174"/>
      <c r="K11" s="203"/>
      <c r="L11" s="12"/>
    </row>
    <row r="12" spans="1:12" ht="20.100000000000001" customHeight="1">
      <c r="A12" s="56">
        <v>8</v>
      </c>
      <c r="B12" s="51"/>
      <c r="C12" s="182"/>
      <c r="D12" s="173"/>
      <c r="E12" s="170"/>
      <c r="F12" s="176"/>
      <c r="G12" s="173"/>
      <c r="H12" s="170"/>
      <c r="I12" s="179"/>
      <c r="J12" s="173"/>
      <c r="K12" s="203"/>
      <c r="L12" s="12"/>
    </row>
    <row r="13" spans="1:12" ht="20.100000000000001" customHeight="1">
      <c r="A13" s="56">
        <v>9</v>
      </c>
      <c r="B13" s="50"/>
      <c r="C13" s="183"/>
      <c r="D13" s="174"/>
      <c r="E13" s="171"/>
      <c r="F13" s="177"/>
      <c r="G13" s="174"/>
      <c r="H13" s="171"/>
      <c r="I13" s="180"/>
      <c r="J13" s="174"/>
      <c r="K13" s="203"/>
      <c r="L13" s="12"/>
    </row>
    <row r="14" spans="1:12" ht="20.100000000000001" customHeight="1">
      <c r="A14" s="56">
        <v>10</v>
      </c>
      <c r="B14" s="51"/>
      <c r="C14" s="182"/>
      <c r="D14" s="173"/>
      <c r="E14" s="170"/>
      <c r="F14" s="176"/>
      <c r="G14" s="173"/>
      <c r="H14" s="170"/>
      <c r="I14" s="179"/>
      <c r="J14" s="173"/>
      <c r="K14" s="203"/>
      <c r="L14" s="12"/>
    </row>
    <row r="15" spans="1:12" ht="20.100000000000001" customHeight="1">
      <c r="A15" s="56">
        <v>11</v>
      </c>
      <c r="B15" s="50"/>
      <c r="C15" s="183"/>
      <c r="D15" s="174"/>
      <c r="E15" s="171"/>
      <c r="F15" s="177"/>
      <c r="G15" s="174"/>
      <c r="H15" s="171"/>
      <c r="I15" s="180"/>
      <c r="J15" s="174"/>
      <c r="K15" s="203"/>
      <c r="L15" s="12"/>
    </row>
    <row r="16" spans="1:12" ht="20.100000000000001" customHeight="1">
      <c r="A16" s="56">
        <v>12</v>
      </c>
      <c r="B16" s="51"/>
      <c r="C16" s="182"/>
      <c r="D16" s="173"/>
      <c r="E16" s="170"/>
      <c r="F16" s="176"/>
      <c r="G16" s="173"/>
      <c r="H16" s="170"/>
      <c r="I16" s="179"/>
      <c r="J16" s="173"/>
      <c r="K16" s="203"/>
      <c r="L16" s="12"/>
    </row>
    <row r="17" spans="1:12" ht="20.100000000000001" customHeight="1">
      <c r="A17" s="189">
        <v>13</v>
      </c>
      <c r="B17" s="190"/>
      <c r="C17" s="191"/>
      <c r="D17" s="192"/>
      <c r="E17" s="193"/>
      <c r="F17" s="194"/>
      <c r="G17" s="192"/>
      <c r="H17" s="193"/>
      <c r="I17" s="195"/>
      <c r="J17" s="192"/>
      <c r="K17" s="203"/>
      <c r="L17" s="12"/>
    </row>
    <row r="18" spans="1:12" ht="20.100000000000001" customHeight="1">
      <c r="A18" s="56">
        <v>14</v>
      </c>
      <c r="B18" s="197"/>
      <c r="C18" s="198"/>
      <c r="D18" s="199"/>
      <c r="E18" s="200"/>
      <c r="F18" s="201"/>
      <c r="G18" s="199"/>
      <c r="H18" s="200"/>
      <c r="I18" s="202"/>
      <c r="J18" s="199"/>
      <c r="K18" s="203"/>
      <c r="L18" s="12"/>
    </row>
    <row r="19" spans="1:12">
      <c r="A19" s="57"/>
      <c r="B19" s="41"/>
      <c r="C19" s="43"/>
      <c r="D19" s="43"/>
      <c r="E19" s="43"/>
      <c r="F19" s="43"/>
      <c r="G19" s="43"/>
      <c r="H19" s="44"/>
      <c r="I19" s="43"/>
      <c r="J19" s="43"/>
      <c r="K19" s="7"/>
    </row>
    <row r="20" spans="1:12">
      <c r="A20" s="57"/>
      <c r="B20" s="41"/>
      <c r="C20" s="43"/>
      <c r="D20" s="43"/>
      <c r="E20" s="43"/>
      <c r="F20" s="43"/>
      <c r="G20" s="43"/>
      <c r="H20" s="44"/>
      <c r="I20" s="43"/>
      <c r="J20" s="43"/>
      <c r="K20" s="7"/>
    </row>
    <row r="21" spans="1:12">
      <c r="A21" s="57"/>
      <c r="B21" s="41"/>
      <c r="C21" s="43"/>
      <c r="D21" s="43"/>
      <c r="E21" s="43"/>
      <c r="F21" s="43"/>
      <c r="G21" s="43"/>
      <c r="H21" s="44"/>
      <c r="I21" s="43"/>
      <c r="J21" s="43"/>
      <c r="K21" s="7"/>
    </row>
    <row r="22" spans="1:12">
      <c r="A22" s="57"/>
      <c r="B22" s="41"/>
      <c r="C22" s="43"/>
      <c r="D22" s="43"/>
      <c r="E22" s="43"/>
      <c r="F22" s="43"/>
      <c r="G22" s="43"/>
      <c r="H22" s="44"/>
      <c r="I22" s="43"/>
      <c r="J22" s="43"/>
      <c r="K22" s="7"/>
    </row>
    <row r="23" spans="1:12">
      <c r="A23" s="57"/>
      <c r="B23" s="41"/>
      <c r="C23" s="43"/>
      <c r="D23" s="43"/>
      <c r="E23" s="43"/>
      <c r="F23" s="43"/>
      <c r="G23" s="43"/>
      <c r="H23" s="44"/>
      <c r="I23" s="43"/>
      <c r="J23" s="43"/>
      <c r="K23" s="7"/>
    </row>
    <row r="24" spans="1:12">
      <c r="A24" s="45"/>
      <c r="B24" s="41"/>
      <c r="C24" s="45"/>
      <c r="D24" s="45"/>
      <c r="E24" s="45"/>
      <c r="F24" s="45"/>
      <c r="G24" s="45"/>
      <c r="H24" s="41"/>
      <c r="I24" s="45"/>
      <c r="J24" s="45"/>
      <c r="K24" s="12"/>
    </row>
    <row r="25" spans="1:12">
      <c r="H25" s="42"/>
    </row>
    <row r="26" spans="1:12">
      <c r="H26" s="42"/>
    </row>
    <row r="27" spans="1:12">
      <c r="H27" s="42"/>
    </row>
    <row r="28" spans="1:12">
      <c r="H28" s="42"/>
    </row>
    <row r="29" spans="1:12">
      <c r="H29" s="42"/>
    </row>
    <row r="30" spans="1:12">
      <c r="H30" s="42"/>
    </row>
    <row r="31" spans="1:12">
      <c r="H31" s="42"/>
    </row>
    <row r="32" spans="1:12">
      <c r="H32" s="42"/>
    </row>
    <row r="33" spans="8:8">
      <c r="H33" s="42"/>
    </row>
  </sheetData>
  <sheetProtection selectLockedCells="1" selectUnlockedCells="1"/>
  <mergeCells count="1">
    <mergeCell ref="A1:K3"/>
  </mergeCells>
  <printOptions horizontalCentered="1" verticalCentered="1"/>
  <pageMargins left="0.74803149606299213" right="0.74803149606299213" top="0.98425196850393704" bottom="1" header="0.51181102362204722" footer="0.51181102362204722"/>
  <pageSetup paperSize="9" scale="96" firstPageNumber="0" orientation="landscape" horizontalDpi="300" verticalDpi="300" r:id="rId1"/>
  <headerFooter alignWithMargins="0"/>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32</vt:i4>
      </vt:variant>
    </vt:vector>
  </HeadingPairs>
  <TitlesOfParts>
    <vt:vector size="43" baseType="lpstr">
      <vt:lpstr>Matchs-Buteurs RCT</vt:lpstr>
      <vt:lpstr>Résultats</vt:lpstr>
      <vt:lpstr> Classement</vt:lpstr>
      <vt:lpstr>Cpe 88</vt:lpstr>
      <vt:lpstr>Buteurs </vt:lpstr>
      <vt:lpstr>Passeurs</vt:lpstr>
      <vt:lpstr>Stats</vt:lpstr>
      <vt:lpstr>infos</vt:lpstr>
      <vt:lpstr>Classement</vt:lpstr>
      <vt:lpstr>data</vt:lpstr>
      <vt:lpstr>Challenge Marchand-Boyer</vt:lpstr>
      <vt:lpstr>Classement!brec</vt:lpstr>
      <vt:lpstr>brec</vt:lpstr>
      <vt:lpstr>Classement!bvis</vt:lpstr>
      <vt:lpstr>bvis</vt:lpstr>
      <vt:lpstr>data</vt:lpstr>
      <vt:lpstr>Classement!drec</vt:lpstr>
      <vt:lpstr>drec</vt:lpstr>
      <vt:lpstr>Classement!dvis</vt:lpstr>
      <vt:lpstr>dvis</vt:lpstr>
      <vt:lpstr>Classement!grec</vt:lpstr>
      <vt:lpstr>grec</vt:lpstr>
      <vt:lpstr>Classement!gvis</vt:lpstr>
      <vt:lpstr>gvis</vt:lpstr>
      <vt:lpstr>Classement!mjoues</vt:lpstr>
      <vt:lpstr>mjoues</vt:lpstr>
      <vt:lpstr>Classement!nrec</vt:lpstr>
      <vt:lpstr>nrec</vt:lpstr>
      <vt:lpstr>Classement!nvis</vt:lpstr>
      <vt:lpstr>nvis</vt:lpstr>
      <vt:lpstr>Classement!prec</vt:lpstr>
      <vt:lpstr>prec</vt:lpstr>
      <vt:lpstr>Classement!pvis</vt:lpstr>
      <vt:lpstr>pvis</vt:lpstr>
      <vt:lpstr>Classement!rec</vt:lpstr>
      <vt:lpstr>rec</vt:lpstr>
      <vt:lpstr>Classement!team</vt:lpstr>
      <vt:lpstr>team</vt:lpstr>
      <vt:lpstr>Classement!vis</vt:lpstr>
      <vt:lpstr>vis</vt:lpstr>
      <vt:lpstr>infos!Zone_d_impression</vt:lpstr>
      <vt:lpstr>'Matchs-Buteurs RCT'!Zone_d_impression</vt:lpstr>
      <vt:lpstr>Résultats!Zone_d_impression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Christophe VIOLANT</cp:lastModifiedBy>
  <cp:lastPrinted>2014-09-15T11:37:28Z</cp:lastPrinted>
  <dcterms:created xsi:type="dcterms:W3CDTF">2010-04-11T13:02:28Z</dcterms:created>
  <dcterms:modified xsi:type="dcterms:W3CDTF">2017-08-05T21:36:43Z</dcterms:modified>
</cp:coreProperties>
</file>